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数理" sheetId="1" r:id="rId1"/>
  </sheets>
  <definedNames>
    <definedName name="_xlnm._FilterDatabase" localSheetId="0" hidden="1">'数理'!$A$2:$W$89</definedName>
    <definedName name="_xlnm.Print_Titles" localSheetId="0">'数理'!$1:$2</definedName>
  </definedNames>
  <calcPr fullCalcOnLoad="1"/>
</workbook>
</file>

<file path=xl/comments1.xml><?xml version="1.0" encoding="utf-8"?>
<comments xmlns="http://schemas.openxmlformats.org/spreadsheetml/2006/main">
  <authors>
    <author>xymhr</author>
    <author>User</author>
  </authors>
  <commentList>
    <comment ref="N2" authorId="0">
      <text>
        <r>
          <rPr>
            <b/>
            <sz val="9"/>
            <rFont val="宋体"/>
            <family val="0"/>
          </rPr>
          <t>标准:
7元/分</t>
        </r>
        <r>
          <rPr>
            <sz val="9"/>
            <rFont val="宋体"/>
            <family val="0"/>
          </rPr>
          <t xml:space="preserve">
</t>
        </r>
      </text>
    </comment>
    <comment ref="Q2" authorId="0">
      <text>
        <r>
          <rPr>
            <b/>
            <sz val="9"/>
            <rFont val="宋体"/>
            <family val="0"/>
          </rPr>
          <t>标准:
60元/1个工作量</t>
        </r>
        <r>
          <rPr>
            <sz val="9"/>
            <rFont val="宋体"/>
            <family val="0"/>
          </rPr>
          <t xml:space="preserve">
</t>
        </r>
      </text>
    </comment>
    <comment ref="R2" authorId="0">
      <text>
        <r>
          <rPr>
            <b/>
            <sz val="9"/>
            <rFont val="宋体"/>
            <family val="0"/>
          </rPr>
          <t>标准:
30元/场</t>
        </r>
        <r>
          <rPr>
            <sz val="9"/>
            <rFont val="宋体"/>
            <family val="0"/>
          </rPr>
          <t xml:space="preserve">
</t>
        </r>
      </text>
    </comment>
    <comment ref="S2" authorId="0">
      <text>
        <r>
          <rPr>
            <b/>
            <sz val="9"/>
            <rFont val="宋体"/>
            <family val="0"/>
          </rPr>
          <t>标准:
改卷3元/份
出卷50元/份</t>
        </r>
        <r>
          <rPr>
            <sz val="9"/>
            <rFont val="宋体"/>
            <family val="0"/>
          </rPr>
          <t xml:space="preserve">
</t>
        </r>
      </text>
    </comment>
    <comment ref="V2" authorId="1">
      <text>
        <r>
          <rPr>
            <b/>
            <sz val="9"/>
            <rFont val="宋体"/>
            <family val="0"/>
          </rPr>
          <t>说明:高密补贴、重修费结余及其它</t>
        </r>
        <r>
          <rPr>
            <sz val="9"/>
            <rFont val="宋体"/>
            <family val="0"/>
          </rPr>
          <t xml:space="preserve">
</t>
        </r>
      </text>
    </comment>
    <comment ref="J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正高：23
副高：21
中级：19
初级：17</t>
        </r>
      </text>
    </comment>
  </commentList>
</comments>
</file>

<file path=xl/sharedStrings.xml><?xml version="1.0" encoding="utf-8"?>
<sst xmlns="http://schemas.openxmlformats.org/spreadsheetml/2006/main" count="225" uniqueCount="137">
  <si>
    <t>姓名</t>
  </si>
  <si>
    <t>梁希泉</t>
  </si>
  <si>
    <t>隋树林</t>
  </si>
  <si>
    <t>田保光</t>
  </si>
  <si>
    <t>牛卫国</t>
  </si>
  <si>
    <t>张进兴</t>
  </si>
  <si>
    <t>赫蕊</t>
  </si>
  <si>
    <t>葛松华</t>
  </si>
  <si>
    <t>赵立宽</t>
  </si>
  <si>
    <t>李博</t>
  </si>
  <si>
    <t>王霞</t>
  </si>
  <si>
    <t>马丽芹</t>
  </si>
  <si>
    <t>张菊芳</t>
  </si>
  <si>
    <t>彭翠英</t>
  </si>
  <si>
    <t>陈宁</t>
  </si>
  <si>
    <t>曹红妍</t>
  </si>
  <si>
    <t>王天顺</t>
  </si>
  <si>
    <t>翟发辉</t>
  </si>
  <si>
    <t>孙绍权</t>
  </si>
  <si>
    <t>齐登记</t>
  </si>
  <si>
    <t>段得玉</t>
  </si>
  <si>
    <t>孙立宏</t>
  </si>
  <si>
    <t>江莉</t>
  </si>
  <si>
    <t>张新丽</t>
  </si>
  <si>
    <t>翟富菊</t>
  </si>
  <si>
    <t>王广彬</t>
  </si>
  <si>
    <t>刘玉霜</t>
  </si>
  <si>
    <t>吕玉华</t>
  </si>
  <si>
    <t>徐菲</t>
  </si>
  <si>
    <t>朱善良</t>
  </si>
  <si>
    <t>王建新</t>
  </si>
  <si>
    <t>苏鸿雁</t>
  </si>
  <si>
    <t>王苹</t>
  </si>
  <si>
    <t>吴海燕</t>
  </si>
  <si>
    <t>于彬</t>
  </si>
  <si>
    <t>辛友明</t>
  </si>
  <si>
    <t>杨延召</t>
  </si>
  <si>
    <t>关立强</t>
  </si>
  <si>
    <t>王翠</t>
  </si>
  <si>
    <t>梁勇</t>
  </si>
  <si>
    <t>杨清雷</t>
  </si>
  <si>
    <t>刘珂</t>
  </si>
  <si>
    <t>王河</t>
  </si>
  <si>
    <t>盛积德</t>
  </si>
  <si>
    <t>丁霞</t>
  </si>
  <si>
    <t>闫鹏飞</t>
  </si>
  <si>
    <t>王学军</t>
  </si>
  <si>
    <t>籍远明</t>
  </si>
  <si>
    <t>康俊佐</t>
  </si>
  <si>
    <t>郭俊</t>
  </si>
  <si>
    <t>郭广海</t>
  </si>
  <si>
    <t>唐亚明</t>
  </si>
  <si>
    <t>王泽华</t>
  </si>
  <si>
    <t>朱国全</t>
  </si>
  <si>
    <t>陈永华</t>
  </si>
  <si>
    <t>王所杰</t>
  </si>
  <si>
    <t>单正垛</t>
  </si>
  <si>
    <t>朱景阳</t>
  </si>
  <si>
    <t>杨树国</t>
  </si>
  <si>
    <t>李春霞</t>
  </si>
  <si>
    <t>尚云</t>
  </si>
  <si>
    <t>陈瑞欣</t>
  </si>
  <si>
    <t>李夕广</t>
  </si>
  <si>
    <t>赵秋玲</t>
  </si>
  <si>
    <t>张瑞坤</t>
  </si>
  <si>
    <t>章晓</t>
  </si>
  <si>
    <t>张晶</t>
  </si>
  <si>
    <t>程尊水</t>
  </si>
  <si>
    <t>李秀丽</t>
  </si>
  <si>
    <t>邢建民</t>
  </si>
  <si>
    <t>万立娟</t>
  </si>
  <si>
    <t>陈利利</t>
  </si>
  <si>
    <t>周红燕</t>
  </si>
  <si>
    <t>牟丽君</t>
  </si>
  <si>
    <t>张淑华</t>
  </si>
  <si>
    <t>顾海明</t>
  </si>
  <si>
    <t>重修费</t>
  </si>
  <si>
    <t>补考费</t>
  </si>
  <si>
    <t>兼职管理津贴</t>
  </si>
  <si>
    <t>补其它</t>
  </si>
  <si>
    <t>监考费</t>
  </si>
  <si>
    <t>合计</t>
  </si>
  <si>
    <t>王明辉</t>
  </si>
  <si>
    <t>滕利华</t>
  </si>
  <si>
    <t>王琳</t>
  </si>
  <si>
    <t>其中研究生教学工作量</t>
  </si>
  <si>
    <t>其中本专科教学工作量</t>
  </si>
  <si>
    <t>郭蒙蒙</t>
  </si>
  <si>
    <t>刘祥鹏</t>
  </si>
  <si>
    <t>于本亮</t>
  </si>
  <si>
    <t>中级</t>
  </si>
  <si>
    <t>副高</t>
  </si>
  <si>
    <t>正高</t>
  </si>
  <si>
    <t>初级</t>
  </si>
  <si>
    <t>职称</t>
  </si>
  <si>
    <t>2011年绩效工资标准</t>
  </si>
  <si>
    <t>2011年40%绩效工资</t>
  </si>
  <si>
    <t>2011年教学总工作量</t>
  </si>
  <si>
    <t>2011年教学工作量标准</t>
  </si>
  <si>
    <t>2011年教学超工作量</t>
  </si>
  <si>
    <t>2011年教学超工作量津贴</t>
  </si>
  <si>
    <t>2011年科研工作量</t>
  </si>
  <si>
    <t>2011年科研工作量标准</t>
  </si>
  <si>
    <t>2011年科研超工作量</t>
  </si>
  <si>
    <t>2011年科研超工作量津贴</t>
  </si>
  <si>
    <t>其中实验人员教学工作量</t>
  </si>
  <si>
    <t>范晓彦</t>
  </si>
  <si>
    <t>张帅一</t>
  </si>
  <si>
    <t>王丽</t>
  </si>
  <si>
    <t>马娜</t>
  </si>
  <si>
    <t>150</t>
  </si>
  <si>
    <t>90</t>
  </si>
  <si>
    <t>180</t>
  </si>
  <si>
    <t>100</t>
  </si>
  <si>
    <t>135</t>
  </si>
  <si>
    <t>0</t>
  </si>
  <si>
    <t>70</t>
  </si>
  <si>
    <t>47</t>
  </si>
  <si>
    <t>40</t>
  </si>
  <si>
    <t>60</t>
  </si>
  <si>
    <t>35</t>
  </si>
  <si>
    <t>30</t>
  </si>
  <si>
    <t>李钟超</t>
  </si>
  <si>
    <t>梁春燕</t>
  </si>
  <si>
    <t>正高</t>
  </si>
  <si>
    <t>副高</t>
  </si>
  <si>
    <t>180</t>
  </si>
  <si>
    <t>副高</t>
  </si>
  <si>
    <t>60</t>
  </si>
  <si>
    <t>86</t>
  </si>
  <si>
    <t>中级</t>
  </si>
  <si>
    <t>17.5</t>
  </si>
  <si>
    <t>中级</t>
  </si>
  <si>
    <t>17.5</t>
  </si>
  <si>
    <t>15</t>
  </si>
  <si>
    <t>考勤奖</t>
  </si>
  <si>
    <t>高密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</si>
</sst>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_);[Red]\(0\)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>
        <color indexed="10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184" fontId="1" fillId="0" borderId="1" xfId="0" applyNumberFormat="1" applyFont="1" applyBorder="1" applyAlignment="1">
      <alignment/>
    </xf>
    <xf numFmtId="185" fontId="1" fillId="0" borderId="2" xfId="0" applyNumberFormat="1" applyFont="1" applyBorder="1" applyAlignment="1">
      <alignment/>
    </xf>
    <xf numFmtId="184" fontId="1" fillId="2" borderId="1" xfId="0" applyNumberFormat="1" applyFont="1" applyFill="1" applyBorder="1" applyAlignment="1">
      <alignment/>
    </xf>
    <xf numFmtId="184" fontId="1" fillId="3" borderId="1" xfId="0" applyNumberFormat="1" applyFont="1" applyFill="1" applyBorder="1" applyAlignment="1">
      <alignment/>
    </xf>
    <xf numFmtId="185" fontId="1" fillId="0" borderId="3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85" fontId="1" fillId="0" borderId="1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185" fontId="1" fillId="2" borderId="4" xfId="0" applyNumberFormat="1" applyFont="1" applyFill="1" applyBorder="1" applyAlignment="1">
      <alignment/>
    </xf>
    <xf numFmtId="185" fontId="1" fillId="0" borderId="1" xfId="0" applyNumberFormat="1" applyFont="1" applyFill="1" applyBorder="1" applyAlignment="1">
      <alignment/>
    </xf>
    <xf numFmtId="185" fontId="0" fillId="0" borderId="1" xfId="0" applyNumberFormat="1" applyBorder="1" applyAlignment="1">
      <alignment/>
    </xf>
    <xf numFmtId="184" fontId="0" fillId="0" borderId="0" xfId="0" applyNumberFormat="1" applyFill="1" applyAlignment="1">
      <alignment/>
    </xf>
    <xf numFmtId="184" fontId="0" fillId="2" borderId="1" xfId="0" applyNumberFormat="1" applyFill="1" applyBorder="1" applyAlignment="1">
      <alignment/>
    </xf>
    <xf numFmtId="185" fontId="1" fillId="2" borderId="1" xfId="0" applyNumberFormat="1" applyFont="1" applyFill="1" applyBorder="1" applyAlignment="1">
      <alignment/>
    </xf>
    <xf numFmtId="185" fontId="0" fillId="2" borderId="1" xfId="0" applyNumberFormat="1" applyFill="1" applyBorder="1" applyAlignment="1">
      <alignment/>
    </xf>
    <xf numFmtId="185" fontId="1" fillId="0" borderId="4" xfId="0" applyNumberFormat="1" applyFont="1" applyFill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1" fillId="2" borderId="5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1" fillId="2" borderId="1" xfId="0" applyNumberFormat="1" applyFont="1" applyFill="1" applyBorder="1" applyAlignment="1">
      <alignment horizontal="center"/>
    </xf>
    <xf numFmtId="18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5" xfId="0" applyFill="1" applyBorder="1" applyAlignment="1">
      <alignment/>
    </xf>
    <xf numFmtId="0" fontId="6" fillId="0" borderId="1" xfId="0" applyFont="1" applyBorder="1" applyAlignment="1">
      <alignment/>
    </xf>
    <xf numFmtId="185" fontId="6" fillId="0" borderId="1" xfId="0" applyNumberFormat="1" applyFont="1" applyBorder="1" applyAlignment="1">
      <alignment/>
    </xf>
    <xf numFmtId="185" fontId="6" fillId="0" borderId="4" xfId="0" applyNumberFormat="1" applyFont="1" applyBorder="1" applyAlignment="1">
      <alignment/>
    </xf>
    <xf numFmtId="185" fontId="6" fillId="2" borderId="4" xfId="0" applyNumberFormat="1" applyFont="1" applyFill="1" applyBorder="1" applyAlignment="1">
      <alignment/>
    </xf>
    <xf numFmtId="185" fontId="6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 horizontal="right"/>
    </xf>
    <xf numFmtId="184" fontId="6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184" fontId="6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87" fontId="3" fillId="2" borderId="1" xfId="0" applyNumberFormat="1" applyFont="1" applyFill="1" applyBorder="1" applyAlignment="1">
      <alignment horizontal="center" vertical="center" wrapText="1"/>
    </xf>
    <xf numFmtId="187" fontId="1" fillId="2" borderId="1" xfId="0" applyNumberFormat="1" applyFont="1" applyFill="1" applyBorder="1" applyAlignment="1">
      <alignment/>
    </xf>
    <xf numFmtId="187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0"/>
  <sheetViews>
    <sheetView tabSelected="1" workbookViewId="0" topLeftCell="L1">
      <selection activeCell="H15" sqref="H15"/>
    </sheetView>
  </sheetViews>
  <sheetFormatPr defaultColWidth="9.00390625" defaultRowHeight="14.25"/>
  <cols>
    <col min="1" max="1" width="5.00390625" style="0" customWidth="1"/>
    <col min="2" max="2" width="6.75390625" style="56" customWidth="1"/>
    <col min="3" max="3" width="8.00390625" style="0" customWidth="1"/>
    <col min="4" max="4" width="7.125" style="0" customWidth="1"/>
    <col min="5" max="5" width="6.75390625" style="0" customWidth="1"/>
    <col min="6" max="6" width="8.00390625" style="0" customWidth="1"/>
    <col min="7" max="7" width="3.875" style="0" customWidth="1"/>
    <col min="8" max="8" width="7.75390625" style="0" customWidth="1"/>
    <col min="9" max="9" width="3.75390625" style="0" customWidth="1"/>
    <col min="10" max="10" width="8.50390625" style="0" customWidth="1"/>
    <col min="11" max="11" width="7.625" style="0" customWidth="1"/>
    <col min="12" max="12" width="3.625" style="27" customWidth="1"/>
    <col min="13" max="13" width="8.00390625" style="0" customWidth="1"/>
    <col min="14" max="14" width="9.125" style="0" customWidth="1"/>
    <col min="15" max="15" width="7.00390625" style="13" customWidth="1"/>
    <col min="16" max="16" width="7.875" style="13" customWidth="1"/>
    <col min="17" max="17" width="7.75390625" style="0" customWidth="1"/>
    <col min="18" max="18" width="8.625" style="13" customWidth="1"/>
    <col min="19" max="20" width="8.125" style="0" customWidth="1"/>
    <col min="21" max="21" width="6.875" style="0" customWidth="1"/>
    <col min="22" max="22" width="8.50390625" style="0" customWidth="1"/>
    <col min="23" max="23" width="10.25390625" style="10" customWidth="1"/>
  </cols>
  <sheetData>
    <row r="1" ht="14.25"/>
    <row r="2" spans="1:23" s="38" customFormat="1" ht="54" customHeight="1">
      <c r="A2" s="31" t="s">
        <v>95</v>
      </c>
      <c r="B2" s="54" t="s">
        <v>96</v>
      </c>
      <c r="C2" s="31" t="s">
        <v>97</v>
      </c>
      <c r="D2" s="31" t="s">
        <v>85</v>
      </c>
      <c r="E2" s="31" t="s">
        <v>105</v>
      </c>
      <c r="F2" s="31" t="s">
        <v>86</v>
      </c>
      <c r="G2" s="31" t="s">
        <v>98</v>
      </c>
      <c r="H2" s="33" t="s">
        <v>99</v>
      </c>
      <c r="I2" s="33" t="s">
        <v>94</v>
      </c>
      <c r="J2" s="34" t="s">
        <v>100</v>
      </c>
      <c r="K2" s="35" t="s">
        <v>101</v>
      </c>
      <c r="L2" s="36" t="s">
        <v>102</v>
      </c>
      <c r="M2" s="31" t="s">
        <v>103</v>
      </c>
      <c r="N2" s="32" t="s">
        <v>104</v>
      </c>
      <c r="O2" s="31" t="s">
        <v>0</v>
      </c>
      <c r="P2" s="32" t="s">
        <v>136</v>
      </c>
      <c r="Q2" s="32" t="s">
        <v>76</v>
      </c>
      <c r="R2" s="32" t="s">
        <v>80</v>
      </c>
      <c r="S2" s="32" t="s">
        <v>77</v>
      </c>
      <c r="T2" s="32" t="s">
        <v>78</v>
      </c>
      <c r="U2" s="32" t="s">
        <v>135</v>
      </c>
      <c r="V2" s="32" t="s">
        <v>79</v>
      </c>
      <c r="W2" s="37" t="s">
        <v>81</v>
      </c>
    </row>
    <row r="3" spans="1:23" ht="14.25">
      <c r="A3" s="1">
        <v>0</v>
      </c>
      <c r="B3" s="55">
        <v>0</v>
      </c>
      <c r="C3" s="15">
        <v>453.89</v>
      </c>
      <c r="D3" s="15">
        <v>214</v>
      </c>
      <c r="E3" s="15"/>
      <c r="F3" s="15">
        <f>C3-D3</f>
        <v>239.89</v>
      </c>
      <c r="G3" s="1">
        <v>0</v>
      </c>
      <c r="H3" s="16">
        <f>C3-G3</f>
        <v>453.89</v>
      </c>
      <c r="I3" s="16" t="s">
        <v>92</v>
      </c>
      <c r="J3" s="17">
        <f>H3*21.5</f>
        <v>9758.635</v>
      </c>
      <c r="K3" s="5">
        <v>490</v>
      </c>
      <c r="L3" s="28">
        <v>0</v>
      </c>
      <c r="M3" s="15">
        <f>K3-L3</f>
        <v>490</v>
      </c>
      <c r="N3" s="6">
        <f aca="true" t="shared" si="0" ref="N3:N9">M3*5.5</f>
        <v>2695</v>
      </c>
      <c r="O3" s="11" t="s">
        <v>2</v>
      </c>
      <c r="P3" s="52"/>
      <c r="Q3" s="6"/>
      <c r="R3" s="39">
        <v>50</v>
      </c>
      <c r="S3" s="6"/>
      <c r="T3" s="6">
        <v>1500</v>
      </c>
      <c r="U3" s="6">
        <v>200</v>
      </c>
      <c r="V3" s="6">
        <f>100+150+100</f>
        <v>350</v>
      </c>
      <c r="W3" s="7">
        <f>B3+J3+N3+P3+Q3+R3+S3+T3+U3+V3</f>
        <v>14553.635</v>
      </c>
    </row>
    <row r="4" spans="1:23" ht="14.25">
      <c r="A4" s="1">
        <v>0</v>
      </c>
      <c r="B4" s="55">
        <f aca="true" t="shared" si="1" ref="B4:B9">A4*0.4</f>
        <v>0</v>
      </c>
      <c r="C4" s="15"/>
      <c r="D4" s="15"/>
      <c r="E4" s="15"/>
      <c r="F4" s="15">
        <f>C4-D4</f>
        <v>0</v>
      </c>
      <c r="G4" s="1"/>
      <c r="H4" s="16"/>
      <c r="I4" s="16"/>
      <c r="J4" s="17"/>
      <c r="K4" s="5"/>
      <c r="L4" s="28"/>
      <c r="M4" s="15"/>
      <c r="N4" s="6">
        <f t="shared" si="0"/>
        <v>0</v>
      </c>
      <c r="O4" s="11" t="s">
        <v>108</v>
      </c>
      <c r="P4" s="52"/>
      <c r="Q4" s="6"/>
      <c r="R4" s="39">
        <v>50</v>
      </c>
      <c r="S4" s="6"/>
      <c r="T4" s="6">
        <v>600</v>
      </c>
      <c r="U4" s="6">
        <v>200</v>
      </c>
      <c r="V4" s="6">
        <v>0</v>
      </c>
      <c r="W4" s="7">
        <f aca="true" t="shared" si="2" ref="W4:W67">B4+J4+N4+P4+Q4+R4+S4+T4+U4+V4</f>
        <v>850</v>
      </c>
    </row>
    <row r="5" spans="1:23" ht="14.25">
      <c r="A5" s="1">
        <v>0</v>
      </c>
      <c r="B5" s="55">
        <f t="shared" si="1"/>
        <v>0</v>
      </c>
      <c r="C5" s="15"/>
      <c r="D5" s="15"/>
      <c r="E5" s="15"/>
      <c r="F5" s="15">
        <f>C5-D5</f>
        <v>0</v>
      </c>
      <c r="G5" s="1"/>
      <c r="H5" s="16"/>
      <c r="I5" s="16"/>
      <c r="J5" s="17"/>
      <c r="K5" s="5"/>
      <c r="L5" s="28"/>
      <c r="M5" s="15"/>
      <c r="N5" s="6">
        <f t="shared" si="0"/>
        <v>0</v>
      </c>
      <c r="O5" s="11" t="s">
        <v>5</v>
      </c>
      <c r="P5" s="52"/>
      <c r="Q5" s="6"/>
      <c r="R5" s="39">
        <v>100</v>
      </c>
      <c r="S5" s="6"/>
      <c r="T5" s="6">
        <v>600</v>
      </c>
      <c r="U5" s="6">
        <v>200</v>
      </c>
      <c r="V5" s="6">
        <f>100+150</f>
        <v>250</v>
      </c>
      <c r="W5" s="7">
        <f t="shared" si="2"/>
        <v>1150</v>
      </c>
    </row>
    <row r="6" spans="1:23" ht="14.25">
      <c r="A6" s="1">
        <v>0</v>
      </c>
      <c r="B6" s="55">
        <f t="shared" si="1"/>
        <v>0</v>
      </c>
      <c r="C6" s="15">
        <v>4.2</v>
      </c>
      <c r="D6" s="15"/>
      <c r="E6" s="15"/>
      <c r="F6" s="15">
        <f>C6-D6</f>
        <v>4.2</v>
      </c>
      <c r="G6" s="1"/>
      <c r="H6" s="16">
        <f>C6-G6</f>
        <v>4.2</v>
      </c>
      <c r="I6" s="16" t="s">
        <v>90</v>
      </c>
      <c r="J6" s="17">
        <f>H6*17.5</f>
        <v>73.5</v>
      </c>
      <c r="K6" s="5">
        <v>100</v>
      </c>
      <c r="L6" s="28">
        <v>0</v>
      </c>
      <c r="M6" s="15">
        <f>K6-L6</f>
        <v>100</v>
      </c>
      <c r="N6" s="6">
        <f t="shared" si="0"/>
        <v>550</v>
      </c>
      <c r="O6" s="11" t="s">
        <v>6</v>
      </c>
      <c r="P6" s="52"/>
      <c r="Q6" s="6"/>
      <c r="R6" s="39">
        <v>300</v>
      </c>
      <c r="S6" s="6"/>
      <c r="T6" s="6">
        <v>600</v>
      </c>
      <c r="U6" s="6">
        <v>100</v>
      </c>
      <c r="V6" s="6">
        <f>100+800</f>
        <v>900</v>
      </c>
      <c r="W6" s="7">
        <f t="shared" si="2"/>
        <v>2523.5</v>
      </c>
    </row>
    <row r="7" spans="1:23" ht="14.25">
      <c r="A7" s="1">
        <v>0</v>
      </c>
      <c r="B7" s="55">
        <f t="shared" si="1"/>
        <v>0</v>
      </c>
      <c r="C7" s="15"/>
      <c r="D7" s="15"/>
      <c r="E7" s="15"/>
      <c r="F7" s="15"/>
      <c r="G7" s="1"/>
      <c r="H7" s="16"/>
      <c r="I7" s="16"/>
      <c r="J7" s="17"/>
      <c r="K7" s="5"/>
      <c r="L7" s="28"/>
      <c r="M7" s="15"/>
      <c r="N7" s="6">
        <f t="shared" si="0"/>
        <v>0</v>
      </c>
      <c r="O7" s="11" t="s">
        <v>122</v>
      </c>
      <c r="P7" s="52"/>
      <c r="Q7" s="6"/>
      <c r="R7" s="39">
        <v>250</v>
      </c>
      <c r="S7" s="6"/>
      <c r="T7" s="6">
        <v>100</v>
      </c>
      <c r="U7" s="6">
        <v>100</v>
      </c>
      <c r="V7" s="6">
        <v>200</v>
      </c>
      <c r="W7" s="7">
        <f t="shared" si="2"/>
        <v>650</v>
      </c>
    </row>
    <row r="8" spans="1:23" ht="14.25">
      <c r="A8" s="1">
        <v>0</v>
      </c>
      <c r="B8" s="55">
        <f t="shared" si="1"/>
        <v>0</v>
      </c>
      <c r="C8" s="15">
        <v>328.32</v>
      </c>
      <c r="D8" s="15"/>
      <c r="E8" s="15">
        <v>328.32</v>
      </c>
      <c r="F8" s="15">
        <f aca="true" t="shared" si="3" ref="F8:F15">C8-D8</f>
        <v>328.32</v>
      </c>
      <c r="G8" s="1">
        <v>0</v>
      </c>
      <c r="H8" s="16">
        <f aca="true" t="shared" si="4" ref="H8:H15">C8-G8</f>
        <v>328.32</v>
      </c>
      <c r="I8" s="16" t="s">
        <v>91</v>
      </c>
      <c r="J8" s="17">
        <f>H8*19.5</f>
        <v>6402.24</v>
      </c>
      <c r="K8" s="5">
        <v>280</v>
      </c>
      <c r="L8" s="28">
        <v>90</v>
      </c>
      <c r="M8" s="15">
        <f aca="true" t="shared" si="5" ref="M8:M15">K8-L8</f>
        <v>190</v>
      </c>
      <c r="N8" s="6">
        <f t="shared" si="0"/>
        <v>1045</v>
      </c>
      <c r="O8" s="11" t="s">
        <v>51</v>
      </c>
      <c r="P8" s="52">
        <v>480</v>
      </c>
      <c r="Q8" s="6">
        <v>480</v>
      </c>
      <c r="R8" s="39">
        <v>150</v>
      </c>
      <c r="S8" s="6">
        <v>59</v>
      </c>
      <c r="T8" s="6">
        <v>800</v>
      </c>
      <c r="U8" s="6">
        <v>200</v>
      </c>
      <c r="V8" s="6">
        <v>100</v>
      </c>
      <c r="W8" s="7">
        <f t="shared" si="2"/>
        <v>9716.24</v>
      </c>
    </row>
    <row r="9" spans="1:23" ht="14.25">
      <c r="A9" s="1">
        <v>0</v>
      </c>
      <c r="B9" s="55">
        <f t="shared" si="1"/>
        <v>0</v>
      </c>
      <c r="C9" s="15">
        <v>103.04</v>
      </c>
      <c r="D9" s="15"/>
      <c r="E9" s="15">
        <v>103.04</v>
      </c>
      <c r="F9" s="15">
        <f t="shared" si="3"/>
        <v>103.04</v>
      </c>
      <c r="G9" s="1">
        <v>0</v>
      </c>
      <c r="H9" s="16">
        <f t="shared" si="4"/>
        <v>103.04</v>
      </c>
      <c r="I9" s="16" t="s">
        <v>91</v>
      </c>
      <c r="J9" s="17">
        <f>H9*19.5</f>
        <v>2009.2800000000002</v>
      </c>
      <c r="K9" s="5">
        <v>100</v>
      </c>
      <c r="L9" s="28" t="s">
        <v>119</v>
      </c>
      <c r="M9" s="15">
        <f t="shared" si="5"/>
        <v>40</v>
      </c>
      <c r="N9" s="6">
        <f t="shared" si="0"/>
        <v>220</v>
      </c>
      <c r="O9" s="11" t="s">
        <v>53</v>
      </c>
      <c r="P9" s="52">
        <v>480</v>
      </c>
      <c r="Q9" s="6">
        <v>240</v>
      </c>
      <c r="R9" s="39"/>
      <c r="S9" s="6"/>
      <c r="T9" s="6">
        <v>800</v>
      </c>
      <c r="U9" s="6">
        <v>200</v>
      </c>
      <c r="V9" s="6"/>
      <c r="W9" s="7">
        <f t="shared" si="2"/>
        <v>3949.28</v>
      </c>
    </row>
    <row r="10" spans="1:23" ht="14.25">
      <c r="A10" s="1">
        <v>0</v>
      </c>
      <c r="B10" s="55">
        <v>0</v>
      </c>
      <c r="C10" s="44">
        <v>328.32</v>
      </c>
      <c r="D10" s="44"/>
      <c r="E10" s="44">
        <v>328.32</v>
      </c>
      <c r="F10" s="44">
        <f t="shared" si="3"/>
        <v>328.32</v>
      </c>
      <c r="G10" s="43">
        <v>0</v>
      </c>
      <c r="H10" s="45">
        <f t="shared" si="4"/>
        <v>328.32</v>
      </c>
      <c r="I10" s="45" t="s">
        <v>125</v>
      </c>
      <c r="J10" s="46">
        <f>328.32*19.5</f>
        <v>6402.24</v>
      </c>
      <c r="K10" s="47">
        <v>0</v>
      </c>
      <c r="L10" s="48" t="s">
        <v>128</v>
      </c>
      <c r="M10" s="44">
        <f t="shared" si="5"/>
        <v>-60</v>
      </c>
      <c r="N10" s="49">
        <v>0</v>
      </c>
      <c r="O10" s="50" t="s">
        <v>52</v>
      </c>
      <c r="P10" s="53">
        <v>480</v>
      </c>
      <c r="Q10" s="49"/>
      <c r="R10" s="51">
        <v>300</v>
      </c>
      <c r="S10" s="49"/>
      <c r="T10" s="49"/>
      <c r="U10" s="49">
        <v>0</v>
      </c>
      <c r="V10" s="49"/>
      <c r="W10" s="7">
        <f t="shared" si="2"/>
        <v>7182.24</v>
      </c>
    </row>
    <row r="11" spans="1:23" ht="14.25">
      <c r="A11" s="1">
        <v>0</v>
      </c>
      <c r="B11" s="55">
        <f aca="true" t="shared" si="6" ref="B11:B17">A11*0.4</f>
        <v>0</v>
      </c>
      <c r="C11" s="15">
        <v>359.68</v>
      </c>
      <c r="D11" s="15"/>
      <c r="E11" s="15">
        <v>144</v>
      </c>
      <c r="F11" s="15">
        <f t="shared" si="3"/>
        <v>359.68</v>
      </c>
      <c r="G11" s="1">
        <v>0</v>
      </c>
      <c r="H11" s="16">
        <f t="shared" si="4"/>
        <v>359.68</v>
      </c>
      <c r="I11" s="16" t="s">
        <v>90</v>
      </c>
      <c r="J11" s="17">
        <f>H11*17.5</f>
        <v>6294.400000000001</v>
      </c>
      <c r="K11" s="5">
        <v>50</v>
      </c>
      <c r="L11" s="28" t="s">
        <v>118</v>
      </c>
      <c r="M11" s="15">
        <f t="shared" si="5"/>
        <v>10</v>
      </c>
      <c r="N11" s="6">
        <f aca="true" t="shared" si="7" ref="N11:N17">M11*5.5</f>
        <v>55</v>
      </c>
      <c r="O11" s="11" t="s">
        <v>40</v>
      </c>
      <c r="P11" s="52">
        <v>480</v>
      </c>
      <c r="Q11" s="6"/>
      <c r="R11" s="39">
        <v>250</v>
      </c>
      <c r="S11" s="6"/>
      <c r="T11" s="6">
        <v>800</v>
      </c>
      <c r="U11" s="6">
        <v>100</v>
      </c>
      <c r="V11" s="6">
        <f>100+500</f>
        <v>600</v>
      </c>
      <c r="W11" s="7">
        <f t="shared" si="2"/>
        <v>8579.400000000001</v>
      </c>
    </row>
    <row r="12" spans="1:23" ht="14.25">
      <c r="A12" s="1">
        <v>0</v>
      </c>
      <c r="B12" s="55">
        <f t="shared" si="6"/>
        <v>0</v>
      </c>
      <c r="C12" s="15">
        <v>337.28</v>
      </c>
      <c r="D12" s="15"/>
      <c r="E12" s="15">
        <v>133.76</v>
      </c>
      <c r="F12" s="15">
        <f t="shared" si="3"/>
        <v>337.28</v>
      </c>
      <c r="G12" s="1">
        <v>0</v>
      </c>
      <c r="H12" s="16">
        <f t="shared" si="4"/>
        <v>337.28</v>
      </c>
      <c r="I12" s="16" t="s">
        <v>90</v>
      </c>
      <c r="J12" s="17">
        <f>H12*17.5</f>
        <v>5902.4</v>
      </c>
      <c r="K12" s="5">
        <v>262.49</v>
      </c>
      <c r="L12" s="28" t="s">
        <v>121</v>
      </c>
      <c r="M12" s="15">
        <f t="shared" si="5"/>
        <v>232.49</v>
      </c>
      <c r="N12" s="6">
        <f t="shared" si="7"/>
        <v>1278.6950000000002</v>
      </c>
      <c r="O12" s="11" t="s">
        <v>41</v>
      </c>
      <c r="P12" s="52"/>
      <c r="Q12" s="6"/>
      <c r="R12" s="39">
        <v>100</v>
      </c>
      <c r="S12" s="6"/>
      <c r="T12" s="6"/>
      <c r="U12" s="6">
        <v>100</v>
      </c>
      <c r="V12" s="6"/>
      <c r="W12" s="7">
        <f t="shared" si="2"/>
        <v>7381.094999999999</v>
      </c>
    </row>
    <row r="13" spans="1:23" ht="14.25">
      <c r="A13" s="1">
        <v>0</v>
      </c>
      <c r="B13" s="55">
        <f t="shared" si="6"/>
        <v>0</v>
      </c>
      <c r="C13" s="15">
        <v>179.02</v>
      </c>
      <c r="D13" s="15"/>
      <c r="E13" s="15">
        <v>144</v>
      </c>
      <c r="F13" s="15">
        <f t="shared" si="3"/>
        <v>179.02</v>
      </c>
      <c r="G13" s="1">
        <v>0</v>
      </c>
      <c r="H13" s="16">
        <f t="shared" si="4"/>
        <v>179.02</v>
      </c>
      <c r="I13" s="16" t="s">
        <v>93</v>
      </c>
      <c r="J13" s="17">
        <f>H13*17.5</f>
        <v>3132.8500000000004</v>
      </c>
      <c r="K13" s="5">
        <v>70</v>
      </c>
      <c r="L13" s="28">
        <v>0</v>
      </c>
      <c r="M13" s="15">
        <f t="shared" si="5"/>
        <v>70</v>
      </c>
      <c r="N13" s="6">
        <f t="shared" si="7"/>
        <v>385</v>
      </c>
      <c r="O13" s="11" t="s">
        <v>4</v>
      </c>
      <c r="P13" s="52"/>
      <c r="Q13" s="6"/>
      <c r="R13" s="39">
        <v>100</v>
      </c>
      <c r="S13" s="6"/>
      <c r="T13" s="6">
        <v>600</v>
      </c>
      <c r="U13" s="6">
        <v>0</v>
      </c>
      <c r="V13" s="6"/>
      <c r="W13" s="7">
        <f t="shared" si="2"/>
        <v>4217.85</v>
      </c>
    </row>
    <row r="14" spans="1:23" ht="14.25">
      <c r="A14" s="1">
        <v>0</v>
      </c>
      <c r="B14" s="55">
        <f t="shared" si="6"/>
        <v>0</v>
      </c>
      <c r="C14" s="15">
        <v>132</v>
      </c>
      <c r="D14" s="15">
        <v>132</v>
      </c>
      <c r="E14" s="19"/>
      <c r="F14" s="15">
        <f t="shared" si="3"/>
        <v>0</v>
      </c>
      <c r="G14" s="3">
        <v>0</v>
      </c>
      <c r="H14" s="16">
        <f t="shared" si="4"/>
        <v>132</v>
      </c>
      <c r="I14" s="16" t="s">
        <v>92</v>
      </c>
      <c r="J14" s="17">
        <f>H14*21.5</f>
        <v>2838</v>
      </c>
      <c r="K14" s="5"/>
      <c r="L14" s="28"/>
      <c r="M14" s="15">
        <f t="shared" si="5"/>
        <v>0</v>
      </c>
      <c r="N14" s="6">
        <f t="shared" si="7"/>
        <v>0</v>
      </c>
      <c r="O14" s="12" t="s">
        <v>74</v>
      </c>
      <c r="P14" s="52"/>
      <c r="Q14" s="6"/>
      <c r="R14" s="39"/>
      <c r="S14" s="6"/>
      <c r="T14" s="22"/>
      <c r="U14" s="22">
        <v>0</v>
      </c>
      <c r="V14" s="6"/>
      <c r="W14" s="7">
        <f t="shared" si="2"/>
        <v>2838</v>
      </c>
    </row>
    <row r="15" spans="1:23" ht="14.25">
      <c r="A15" s="1">
        <v>0</v>
      </c>
      <c r="B15" s="55">
        <f t="shared" si="6"/>
        <v>0</v>
      </c>
      <c r="C15" s="15">
        <v>124</v>
      </c>
      <c r="D15" s="18">
        <v>124</v>
      </c>
      <c r="E15" s="18"/>
      <c r="F15" s="15">
        <f t="shared" si="3"/>
        <v>0</v>
      </c>
      <c r="G15" s="2">
        <v>0</v>
      </c>
      <c r="H15" s="16">
        <f t="shared" si="4"/>
        <v>124</v>
      </c>
      <c r="I15" s="16" t="s">
        <v>92</v>
      </c>
      <c r="J15" s="17">
        <f>H15*21.5</f>
        <v>2666</v>
      </c>
      <c r="K15" s="5">
        <v>1020.55</v>
      </c>
      <c r="L15" s="28">
        <v>0</v>
      </c>
      <c r="M15" s="15">
        <f t="shared" si="5"/>
        <v>1020.55</v>
      </c>
      <c r="N15" s="6">
        <f t="shared" si="7"/>
        <v>5613.025</v>
      </c>
      <c r="O15" s="12" t="s">
        <v>75</v>
      </c>
      <c r="P15" s="52"/>
      <c r="Q15" s="6"/>
      <c r="R15" s="39"/>
      <c r="S15" s="6"/>
      <c r="T15" s="22"/>
      <c r="U15" s="22">
        <v>0</v>
      </c>
      <c r="V15" s="6"/>
      <c r="W15" s="7">
        <f t="shared" si="2"/>
        <v>8279.025</v>
      </c>
    </row>
    <row r="16" spans="1:23" ht="14.25">
      <c r="A16" s="1">
        <v>0</v>
      </c>
      <c r="B16" s="55">
        <f t="shared" si="6"/>
        <v>0</v>
      </c>
      <c r="C16" s="15"/>
      <c r="D16" s="15"/>
      <c r="E16" s="15"/>
      <c r="F16" s="15"/>
      <c r="G16" s="1"/>
      <c r="H16" s="16"/>
      <c r="I16" s="16"/>
      <c r="J16" s="17"/>
      <c r="K16" s="5"/>
      <c r="L16" s="28"/>
      <c r="M16" s="15"/>
      <c r="N16" s="6">
        <f t="shared" si="7"/>
        <v>0</v>
      </c>
      <c r="O16" s="11" t="s">
        <v>89</v>
      </c>
      <c r="P16" s="52"/>
      <c r="Q16" s="6"/>
      <c r="R16" s="39">
        <v>550</v>
      </c>
      <c r="S16" s="6"/>
      <c r="T16" s="6">
        <v>500</v>
      </c>
      <c r="U16" s="6">
        <v>0</v>
      </c>
      <c r="V16" s="6"/>
      <c r="W16" s="7">
        <f t="shared" si="2"/>
        <v>1050</v>
      </c>
    </row>
    <row r="17" spans="1:23" ht="14.25">
      <c r="A17" s="1">
        <v>11000</v>
      </c>
      <c r="B17" s="55">
        <f t="shared" si="6"/>
        <v>4400</v>
      </c>
      <c r="C17" s="15">
        <v>318.4</v>
      </c>
      <c r="D17" s="15"/>
      <c r="E17" s="15"/>
      <c r="F17" s="15">
        <f aca="true" t="shared" si="8" ref="F17:F48">C17-D17</f>
        <v>318.4</v>
      </c>
      <c r="G17" s="1">
        <v>200</v>
      </c>
      <c r="H17" s="16">
        <f aca="true" t="shared" si="9" ref="H17:H26">C17-G17</f>
        <v>118.39999999999998</v>
      </c>
      <c r="I17" s="16" t="s">
        <v>93</v>
      </c>
      <c r="J17" s="17">
        <f>H17*17.5</f>
        <v>2071.9999999999995</v>
      </c>
      <c r="K17" s="5">
        <v>150</v>
      </c>
      <c r="L17" s="28">
        <v>0</v>
      </c>
      <c r="M17" s="15">
        <f aca="true" t="shared" si="10" ref="M17:M26">K17-L17</f>
        <v>150</v>
      </c>
      <c r="N17" s="6">
        <f t="shared" si="7"/>
        <v>825</v>
      </c>
      <c r="O17" s="11" t="s">
        <v>70</v>
      </c>
      <c r="P17" s="52"/>
      <c r="Q17" s="6">
        <v>1440</v>
      </c>
      <c r="R17" s="39">
        <v>450</v>
      </c>
      <c r="S17" s="6">
        <v>260</v>
      </c>
      <c r="T17" s="6"/>
      <c r="U17" s="6">
        <v>100</v>
      </c>
      <c r="V17" s="6"/>
      <c r="W17" s="7">
        <f t="shared" si="2"/>
        <v>9547</v>
      </c>
    </row>
    <row r="18" spans="1:23" s="14" customFormat="1" ht="14.25">
      <c r="A18" s="43">
        <v>13000</v>
      </c>
      <c r="B18" s="55">
        <f>13000*0.4*(161325.24/913735.6512+752410.4112*46.06/(913735.6512*160))</f>
        <v>2150.7445949656735</v>
      </c>
      <c r="C18" s="44">
        <v>46.06</v>
      </c>
      <c r="D18" s="44"/>
      <c r="E18" s="44"/>
      <c r="F18" s="44">
        <f t="shared" si="8"/>
        <v>46.06</v>
      </c>
      <c r="G18" s="43">
        <v>160</v>
      </c>
      <c r="H18" s="45">
        <f t="shared" si="9"/>
        <v>-113.94</v>
      </c>
      <c r="I18" s="45" t="s">
        <v>130</v>
      </c>
      <c r="J18" s="46">
        <v>0</v>
      </c>
      <c r="K18" s="47">
        <v>50</v>
      </c>
      <c r="L18" s="48" t="s">
        <v>134</v>
      </c>
      <c r="M18" s="44">
        <f t="shared" si="10"/>
        <v>35</v>
      </c>
      <c r="N18" s="49">
        <f>35*5.5</f>
        <v>192.5</v>
      </c>
      <c r="O18" s="50" t="s">
        <v>33</v>
      </c>
      <c r="P18" s="53"/>
      <c r="Q18" s="49"/>
      <c r="R18" s="51"/>
      <c r="S18" s="49">
        <v>59</v>
      </c>
      <c r="T18" s="49"/>
      <c r="U18" s="49">
        <v>0</v>
      </c>
      <c r="V18" s="49"/>
      <c r="W18" s="7">
        <f t="shared" si="2"/>
        <v>2402.2445949656735</v>
      </c>
    </row>
    <row r="19" spans="1:23" ht="14.25">
      <c r="A19" s="43">
        <v>13000</v>
      </c>
      <c r="B19" s="55">
        <f aca="true" t="shared" si="11" ref="B19:B25">A19*0.4</f>
        <v>5200</v>
      </c>
      <c r="C19" s="15">
        <v>728</v>
      </c>
      <c r="D19" s="15"/>
      <c r="E19" s="15"/>
      <c r="F19" s="15">
        <f t="shared" si="8"/>
        <v>728</v>
      </c>
      <c r="G19" s="1">
        <v>320</v>
      </c>
      <c r="H19" s="16">
        <f t="shared" si="9"/>
        <v>408</v>
      </c>
      <c r="I19" s="16" t="s">
        <v>90</v>
      </c>
      <c r="J19" s="17">
        <f aca="true" t="shared" si="12" ref="J19:J25">H19*17.5</f>
        <v>7140</v>
      </c>
      <c r="K19" s="5">
        <v>50</v>
      </c>
      <c r="L19" s="28" t="s">
        <v>121</v>
      </c>
      <c r="M19" s="15">
        <f t="shared" si="10"/>
        <v>20</v>
      </c>
      <c r="N19" s="6">
        <f aca="true" t="shared" si="13" ref="N19:N33">M19*5.5</f>
        <v>110</v>
      </c>
      <c r="O19" s="11" t="s">
        <v>45</v>
      </c>
      <c r="P19" s="52">
        <v>3600</v>
      </c>
      <c r="Q19" s="6">
        <v>1920</v>
      </c>
      <c r="R19" s="39">
        <v>750</v>
      </c>
      <c r="S19" s="6">
        <v>664</v>
      </c>
      <c r="T19" s="6"/>
      <c r="U19" s="6">
        <v>100</v>
      </c>
      <c r="V19" s="6"/>
      <c r="W19" s="7">
        <f t="shared" si="2"/>
        <v>19484</v>
      </c>
    </row>
    <row r="20" spans="1:23" ht="14.25">
      <c r="A20" s="43">
        <v>13000</v>
      </c>
      <c r="B20" s="55">
        <f t="shared" si="11"/>
        <v>5200</v>
      </c>
      <c r="C20" s="15">
        <v>1054.67</v>
      </c>
      <c r="D20" s="15"/>
      <c r="E20" s="15"/>
      <c r="F20" s="15">
        <f t="shared" si="8"/>
        <v>1054.67</v>
      </c>
      <c r="G20" s="1">
        <v>320</v>
      </c>
      <c r="H20" s="16">
        <f t="shared" si="9"/>
        <v>734.6700000000001</v>
      </c>
      <c r="I20" s="16" t="s">
        <v>90</v>
      </c>
      <c r="J20" s="17">
        <f t="shared" si="12"/>
        <v>12856.725000000002</v>
      </c>
      <c r="K20" s="5">
        <v>150</v>
      </c>
      <c r="L20" s="28">
        <v>30</v>
      </c>
      <c r="M20" s="15">
        <f t="shared" si="10"/>
        <v>120</v>
      </c>
      <c r="N20" s="6">
        <f t="shared" si="13"/>
        <v>660</v>
      </c>
      <c r="O20" s="11" t="s">
        <v>62</v>
      </c>
      <c r="P20" s="52">
        <v>17280</v>
      </c>
      <c r="Q20" s="6"/>
      <c r="R20" s="39"/>
      <c r="S20" s="6"/>
      <c r="T20" s="6"/>
      <c r="U20" s="6">
        <v>200</v>
      </c>
      <c r="V20" s="6"/>
      <c r="W20" s="7">
        <f t="shared" si="2"/>
        <v>36196.725000000006</v>
      </c>
    </row>
    <row r="21" spans="1:23" ht="14.25">
      <c r="A21" s="43">
        <v>13000</v>
      </c>
      <c r="B21" s="55">
        <f t="shared" si="11"/>
        <v>5200</v>
      </c>
      <c r="C21" s="15">
        <v>437.53</v>
      </c>
      <c r="D21" s="15"/>
      <c r="E21" s="15"/>
      <c r="F21" s="15">
        <f t="shared" si="8"/>
        <v>437.53</v>
      </c>
      <c r="G21" s="1">
        <v>320</v>
      </c>
      <c r="H21" s="16">
        <f t="shared" si="9"/>
        <v>117.52999999999997</v>
      </c>
      <c r="I21" s="16" t="s">
        <v>90</v>
      </c>
      <c r="J21" s="17">
        <f t="shared" si="12"/>
        <v>2056.7749999999996</v>
      </c>
      <c r="K21" s="5">
        <v>50</v>
      </c>
      <c r="L21" s="28">
        <v>30</v>
      </c>
      <c r="M21" s="15">
        <f t="shared" si="10"/>
        <v>20</v>
      </c>
      <c r="N21" s="6">
        <f t="shared" si="13"/>
        <v>110</v>
      </c>
      <c r="O21" s="11" t="s">
        <v>26</v>
      </c>
      <c r="P21" s="52">
        <v>3840</v>
      </c>
      <c r="Q21" s="6">
        <v>1216</v>
      </c>
      <c r="R21" s="39">
        <v>50</v>
      </c>
      <c r="S21" s="6"/>
      <c r="T21" s="6"/>
      <c r="U21" s="6">
        <v>0</v>
      </c>
      <c r="V21" s="6"/>
      <c r="W21" s="7">
        <f t="shared" si="2"/>
        <v>12472.775</v>
      </c>
    </row>
    <row r="22" spans="1:23" ht="14.25">
      <c r="A22" s="43">
        <v>13000</v>
      </c>
      <c r="B22" s="55">
        <f t="shared" si="11"/>
        <v>5200</v>
      </c>
      <c r="C22" s="15">
        <v>431.51</v>
      </c>
      <c r="D22" s="15"/>
      <c r="E22" s="15"/>
      <c r="F22" s="15">
        <f t="shared" si="8"/>
        <v>431.51</v>
      </c>
      <c r="G22" s="1">
        <v>320</v>
      </c>
      <c r="H22" s="16">
        <f t="shared" si="9"/>
        <v>111.50999999999999</v>
      </c>
      <c r="I22" s="16" t="s">
        <v>90</v>
      </c>
      <c r="J22" s="17">
        <f t="shared" si="12"/>
        <v>1951.4249999999997</v>
      </c>
      <c r="K22" s="5">
        <v>50</v>
      </c>
      <c r="L22" s="28">
        <v>30</v>
      </c>
      <c r="M22" s="15">
        <f t="shared" si="10"/>
        <v>20</v>
      </c>
      <c r="N22" s="6">
        <f t="shared" si="13"/>
        <v>110</v>
      </c>
      <c r="O22" s="11" t="s">
        <v>57</v>
      </c>
      <c r="P22" s="52"/>
      <c r="Q22" s="6">
        <v>480</v>
      </c>
      <c r="R22" s="39">
        <v>350</v>
      </c>
      <c r="S22" s="6">
        <v>476</v>
      </c>
      <c r="T22" s="6"/>
      <c r="U22" s="6">
        <v>100</v>
      </c>
      <c r="V22" s="6"/>
      <c r="W22" s="7">
        <f t="shared" si="2"/>
        <v>8667.425</v>
      </c>
    </row>
    <row r="23" spans="1:23" s="14" customFormat="1" ht="14.25">
      <c r="A23" s="43">
        <v>13000</v>
      </c>
      <c r="B23" s="55">
        <f t="shared" si="11"/>
        <v>5200</v>
      </c>
      <c r="C23" s="15">
        <v>776</v>
      </c>
      <c r="D23" s="15"/>
      <c r="E23" s="15"/>
      <c r="F23" s="15">
        <f t="shared" si="8"/>
        <v>776</v>
      </c>
      <c r="G23" s="1">
        <v>320</v>
      </c>
      <c r="H23" s="16">
        <f t="shared" si="9"/>
        <v>456</v>
      </c>
      <c r="I23" s="16" t="s">
        <v>90</v>
      </c>
      <c r="J23" s="17">
        <f t="shared" si="12"/>
        <v>7980</v>
      </c>
      <c r="K23" s="5">
        <v>50</v>
      </c>
      <c r="L23" s="28">
        <v>30</v>
      </c>
      <c r="M23" s="15">
        <f t="shared" si="10"/>
        <v>20</v>
      </c>
      <c r="N23" s="6">
        <f t="shared" si="13"/>
        <v>110</v>
      </c>
      <c r="O23" s="11" t="s">
        <v>55</v>
      </c>
      <c r="P23" s="52"/>
      <c r="Q23" s="6">
        <v>1200</v>
      </c>
      <c r="R23" s="39">
        <v>300</v>
      </c>
      <c r="S23" s="6">
        <v>1097</v>
      </c>
      <c r="T23" s="6"/>
      <c r="U23" s="6">
        <v>100</v>
      </c>
      <c r="V23" s="6"/>
      <c r="W23" s="7">
        <f t="shared" si="2"/>
        <v>15987</v>
      </c>
    </row>
    <row r="24" spans="1:23" ht="14.25">
      <c r="A24" s="43">
        <v>13000</v>
      </c>
      <c r="B24" s="55">
        <f t="shared" si="11"/>
        <v>5200</v>
      </c>
      <c r="C24" s="15">
        <v>408.46</v>
      </c>
      <c r="D24" s="15"/>
      <c r="E24" s="15"/>
      <c r="F24" s="15">
        <f t="shared" si="8"/>
        <v>408.46</v>
      </c>
      <c r="G24" s="1">
        <v>320</v>
      </c>
      <c r="H24" s="16">
        <f t="shared" si="9"/>
        <v>88.45999999999998</v>
      </c>
      <c r="I24" s="16" t="s">
        <v>90</v>
      </c>
      <c r="J24" s="17">
        <f t="shared" si="12"/>
        <v>1548.0499999999997</v>
      </c>
      <c r="K24" s="5">
        <v>50</v>
      </c>
      <c r="L24" s="28" t="s">
        <v>121</v>
      </c>
      <c r="M24" s="15">
        <f t="shared" si="10"/>
        <v>20</v>
      </c>
      <c r="N24" s="6">
        <f t="shared" si="13"/>
        <v>110</v>
      </c>
      <c r="O24" s="11" t="s">
        <v>60</v>
      </c>
      <c r="P24" s="52"/>
      <c r="Q24" s="6"/>
      <c r="R24" s="39">
        <v>100</v>
      </c>
      <c r="S24" s="6">
        <v>59</v>
      </c>
      <c r="T24" s="6"/>
      <c r="U24" s="6">
        <v>0</v>
      </c>
      <c r="V24" s="6"/>
      <c r="W24" s="7">
        <f t="shared" si="2"/>
        <v>7017.049999999999</v>
      </c>
    </row>
    <row r="25" spans="1:23" s="14" customFormat="1" ht="14.25">
      <c r="A25" s="43">
        <v>13000</v>
      </c>
      <c r="B25" s="55">
        <f t="shared" si="11"/>
        <v>5200</v>
      </c>
      <c r="C25" s="15">
        <v>605.21</v>
      </c>
      <c r="D25" s="15"/>
      <c r="E25" s="15"/>
      <c r="F25" s="15">
        <f t="shared" si="8"/>
        <v>605.21</v>
      </c>
      <c r="G25" s="1">
        <v>320</v>
      </c>
      <c r="H25" s="16">
        <f t="shared" si="9"/>
        <v>285.21000000000004</v>
      </c>
      <c r="I25" s="16" t="s">
        <v>90</v>
      </c>
      <c r="J25" s="17">
        <f t="shared" si="12"/>
        <v>4991.175000000001</v>
      </c>
      <c r="K25" s="5">
        <v>400</v>
      </c>
      <c r="L25" s="28">
        <v>30</v>
      </c>
      <c r="M25" s="15">
        <f t="shared" si="10"/>
        <v>370</v>
      </c>
      <c r="N25" s="6">
        <f t="shared" si="13"/>
        <v>2035</v>
      </c>
      <c r="O25" s="11" t="s">
        <v>36</v>
      </c>
      <c r="P25" s="52">
        <v>7200</v>
      </c>
      <c r="Q25" s="6">
        <v>640</v>
      </c>
      <c r="R25" s="39">
        <v>150</v>
      </c>
      <c r="S25" s="6">
        <v>558</v>
      </c>
      <c r="T25" s="6"/>
      <c r="U25" s="6">
        <v>200</v>
      </c>
      <c r="V25" s="6"/>
      <c r="W25" s="7">
        <f t="shared" si="2"/>
        <v>20974.175000000003</v>
      </c>
    </row>
    <row r="26" spans="1:23" ht="14.25">
      <c r="A26" s="43">
        <v>13000</v>
      </c>
      <c r="B26" s="55">
        <f>13000*0.2</f>
        <v>2600</v>
      </c>
      <c r="C26" s="44">
        <v>297.81</v>
      </c>
      <c r="D26" s="44"/>
      <c r="E26" s="44"/>
      <c r="F26" s="44">
        <f t="shared" si="8"/>
        <v>297.81</v>
      </c>
      <c r="G26" s="43">
        <v>160</v>
      </c>
      <c r="H26" s="45">
        <f t="shared" si="9"/>
        <v>137.81</v>
      </c>
      <c r="I26" s="45" t="s">
        <v>130</v>
      </c>
      <c r="J26" s="46">
        <f>137.81*17.5</f>
        <v>2411.675</v>
      </c>
      <c r="K26" s="47">
        <v>30</v>
      </c>
      <c r="L26" s="48" t="s">
        <v>134</v>
      </c>
      <c r="M26" s="44">
        <f t="shared" si="10"/>
        <v>15</v>
      </c>
      <c r="N26" s="49">
        <f t="shared" si="13"/>
        <v>82.5</v>
      </c>
      <c r="O26" s="50" t="s">
        <v>64</v>
      </c>
      <c r="P26" s="53"/>
      <c r="Q26" s="49"/>
      <c r="R26" s="51">
        <v>150</v>
      </c>
      <c r="S26" s="49">
        <v>56</v>
      </c>
      <c r="T26" s="49"/>
      <c r="U26" s="49">
        <v>0</v>
      </c>
      <c r="V26" s="49"/>
      <c r="W26" s="7">
        <f t="shared" si="2"/>
        <v>5300.175</v>
      </c>
    </row>
    <row r="27" spans="1:23" ht="14.25">
      <c r="A27" s="43">
        <v>0</v>
      </c>
      <c r="B27" s="55">
        <f aca="true" t="shared" si="14" ref="B27:B33">A27*0.4</f>
        <v>0</v>
      </c>
      <c r="C27" s="15"/>
      <c r="D27" s="15"/>
      <c r="E27" s="15"/>
      <c r="F27" s="15">
        <f t="shared" si="8"/>
        <v>0</v>
      </c>
      <c r="G27" s="1"/>
      <c r="H27" s="16"/>
      <c r="I27" s="16" t="s">
        <v>90</v>
      </c>
      <c r="J27" s="17">
        <f aca="true" t="shared" si="15" ref="J27:J33">H27*17.5</f>
        <v>0</v>
      </c>
      <c r="K27" s="5"/>
      <c r="L27" s="28"/>
      <c r="M27" s="15"/>
      <c r="N27" s="6">
        <f t="shared" si="13"/>
        <v>0</v>
      </c>
      <c r="O27" s="11" t="s">
        <v>21</v>
      </c>
      <c r="P27" s="52"/>
      <c r="Q27" s="6"/>
      <c r="R27" s="39"/>
      <c r="S27" s="6"/>
      <c r="T27" s="6"/>
      <c r="U27" s="6">
        <v>0</v>
      </c>
      <c r="V27" s="6"/>
      <c r="W27" s="7">
        <f t="shared" si="2"/>
        <v>0</v>
      </c>
    </row>
    <row r="28" spans="1:23" s="14" customFormat="1" ht="14.25">
      <c r="A28" s="1">
        <v>14000</v>
      </c>
      <c r="B28" s="55">
        <f t="shared" si="14"/>
        <v>5600</v>
      </c>
      <c r="C28" s="15">
        <v>467.2</v>
      </c>
      <c r="D28" s="15"/>
      <c r="E28" s="15"/>
      <c r="F28" s="15">
        <f t="shared" si="8"/>
        <v>467.2</v>
      </c>
      <c r="G28" s="1">
        <v>320</v>
      </c>
      <c r="H28" s="16">
        <f aca="true" t="shared" si="16" ref="H28:H59">C28-G28</f>
        <v>147.2</v>
      </c>
      <c r="I28" s="16" t="s">
        <v>90</v>
      </c>
      <c r="J28" s="17">
        <f t="shared" si="15"/>
        <v>2576</v>
      </c>
      <c r="K28" s="5">
        <v>50</v>
      </c>
      <c r="L28" s="28" t="s">
        <v>120</v>
      </c>
      <c r="M28" s="15">
        <f aca="true" t="shared" si="17" ref="M28:M59">K28-L28</f>
        <v>15</v>
      </c>
      <c r="N28" s="6">
        <f t="shared" si="13"/>
        <v>82.5</v>
      </c>
      <c r="O28" s="11" t="s">
        <v>39</v>
      </c>
      <c r="P28" s="52">
        <v>3600</v>
      </c>
      <c r="Q28" s="6">
        <v>960</v>
      </c>
      <c r="R28" s="39">
        <v>150</v>
      </c>
      <c r="S28" s="6">
        <v>807</v>
      </c>
      <c r="T28" s="6"/>
      <c r="U28" s="6">
        <v>200</v>
      </c>
      <c r="V28" s="6"/>
      <c r="W28" s="7">
        <f t="shared" si="2"/>
        <v>13975.5</v>
      </c>
    </row>
    <row r="29" spans="1:23" ht="14.25">
      <c r="A29" s="1">
        <v>14000</v>
      </c>
      <c r="B29" s="55">
        <f t="shared" si="14"/>
        <v>5600</v>
      </c>
      <c r="C29" s="15">
        <v>408</v>
      </c>
      <c r="D29" s="15"/>
      <c r="E29" s="15"/>
      <c r="F29" s="15">
        <f t="shared" si="8"/>
        <v>408</v>
      </c>
      <c r="G29" s="1">
        <v>320</v>
      </c>
      <c r="H29" s="16">
        <f t="shared" si="16"/>
        <v>88</v>
      </c>
      <c r="I29" s="16" t="s">
        <v>90</v>
      </c>
      <c r="J29" s="17">
        <f t="shared" si="15"/>
        <v>1540</v>
      </c>
      <c r="K29" s="5">
        <v>50</v>
      </c>
      <c r="L29" s="28" t="s">
        <v>120</v>
      </c>
      <c r="M29" s="15">
        <f t="shared" si="17"/>
        <v>15</v>
      </c>
      <c r="N29" s="6">
        <f t="shared" si="13"/>
        <v>82.5</v>
      </c>
      <c r="O29" s="11" t="s">
        <v>43</v>
      </c>
      <c r="P29" s="52"/>
      <c r="Q29" s="6">
        <v>1248</v>
      </c>
      <c r="R29" s="39">
        <v>300</v>
      </c>
      <c r="S29" s="6"/>
      <c r="T29" s="6"/>
      <c r="U29" s="6">
        <v>100</v>
      </c>
      <c r="V29" s="6"/>
      <c r="W29" s="7">
        <f t="shared" si="2"/>
        <v>8870.5</v>
      </c>
    </row>
    <row r="30" spans="1:23" ht="14.25">
      <c r="A30" s="1">
        <v>14000</v>
      </c>
      <c r="B30" s="55">
        <f t="shared" si="14"/>
        <v>5600</v>
      </c>
      <c r="C30" s="15">
        <v>502.11</v>
      </c>
      <c r="D30" s="15"/>
      <c r="E30" s="15"/>
      <c r="F30" s="15">
        <f t="shared" si="8"/>
        <v>502.11</v>
      </c>
      <c r="G30" s="1">
        <v>320</v>
      </c>
      <c r="H30" s="16">
        <f t="shared" si="16"/>
        <v>182.11</v>
      </c>
      <c r="I30" s="16" t="s">
        <v>90</v>
      </c>
      <c r="J30" s="17">
        <f t="shared" si="15"/>
        <v>3186.925</v>
      </c>
      <c r="K30" s="5">
        <v>600</v>
      </c>
      <c r="L30" s="28">
        <v>35</v>
      </c>
      <c r="M30" s="15">
        <f t="shared" si="17"/>
        <v>565</v>
      </c>
      <c r="N30" s="6">
        <f t="shared" si="13"/>
        <v>3107.5</v>
      </c>
      <c r="O30" s="11" t="s">
        <v>20</v>
      </c>
      <c r="P30" s="52"/>
      <c r="Q30" s="6">
        <v>880</v>
      </c>
      <c r="R30" s="39">
        <v>400</v>
      </c>
      <c r="S30" s="6">
        <v>106</v>
      </c>
      <c r="T30" s="6"/>
      <c r="U30" s="6">
        <v>200</v>
      </c>
      <c r="V30" s="6"/>
      <c r="W30" s="7">
        <f t="shared" si="2"/>
        <v>13480.425</v>
      </c>
    </row>
    <row r="31" spans="1:23" ht="14.25">
      <c r="A31" s="1">
        <v>14000</v>
      </c>
      <c r="B31" s="55">
        <f t="shared" si="14"/>
        <v>5600</v>
      </c>
      <c r="C31" s="18">
        <v>472.91</v>
      </c>
      <c r="D31" s="18"/>
      <c r="E31" s="18"/>
      <c r="F31" s="15">
        <f t="shared" si="8"/>
        <v>472.91</v>
      </c>
      <c r="G31" s="2">
        <v>160</v>
      </c>
      <c r="H31" s="24">
        <f t="shared" si="16"/>
        <v>312.91</v>
      </c>
      <c r="I31" s="24" t="s">
        <v>90</v>
      </c>
      <c r="J31" s="17">
        <f t="shared" si="15"/>
        <v>5475.925</v>
      </c>
      <c r="K31" s="25">
        <v>100</v>
      </c>
      <c r="L31" s="29" t="s">
        <v>120</v>
      </c>
      <c r="M31" s="18">
        <f t="shared" si="17"/>
        <v>65</v>
      </c>
      <c r="N31" s="6">
        <f t="shared" si="13"/>
        <v>357.5</v>
      </c>
      <c r="O31" s="12" t="s">
        <v>31</v>
      </c>
      <c r="P31" s="52"/>
      <c r="Q31" s="6">
        <v>480</v>
      </c>
      <c r="R31" s="39">
        <v>100</v>
      </c>
      <c r="S31" s="6">
        <v>115</v>
      </c>
      <c r="T31" s="6"/>
      <c r="U31" s="6">
        <v>0</v>
      </c>
      <c r="V31" s="6"/>
      <c r="W31" s="7">
        <f t="shared" si="2"/>
        <v>12128.425</v>
      </c>
    </row>
    <row r="32" spans="1:23" ht="14.25">
      <c r="A32" s="1">
        <v>14000</v>
      </c>
      <c r="B32" s="55">
        <f t="shared" si="14"/>
        <v>5600</v>
      </c>
      <c r="C32" s="15">
        <v>497.11</v>
      </c>
      <c r="D32" s="15"/>
      <c r="E32" s="15"/>
      <c r="F32" s="15">
        <f t="shared" si="8"/>
        <v>497.11</v>
      </c>
      <c r="G32" s="1">
        <v>320</v>
      </c>
      <c r="H32" s="16">
        <f t="shared" si="16"/>
        <v>177.11</v>
      </c>
      <c r="I32" s="16" t="s">
        <v>90</v>
      </c>
      <c r="J32" s="17">
        <f t="shared" si="15"/>
        <v>3099.425</v>
      </c>
      <c r="K32" s="5">
        <v>150</v>
      </c>
      <c r="L32" s="28">
        <v>35</v>
      </c>
      <c r="M32" s="15">
        <f t="shared" si="17"/>
        <v>115</v>
      </c>
      <c r="N32" s="6">
        <f t="shared" si="13"/>
        <v>632.5</v>
      </c>
      <c r="O32" s="11" t="s">
        <v>27</v>
      </c>
      <c r="P32" s="52"/>
      <c r="Q32" s="6"/>
      <c r="R32" s="39">
        <v>250</v>
      </c>
      <c r="S32" s="6"/>
      <c r="T32" s="6"/>
      <c r="U32" s="6">
        <v>100</v>
      </c>
      <c r="V32" s="6"/>
      <c r="W32" s="7">
        <f t="shared" si="2"/>
        <v>9681.925</v>
      </c>
    </row>
    <row r="33" spans="1:23" ht="14.25">
      <c r="A33" s="1">
        <v>14000</v>
      </c>
      <c r="B33" s="55">
        <f t="shared" si="14"/>
        <v>5600</v>
      </c>
      <c r="C33" s="15">
        <v>536.66</v>
      </c>
      <c r="D33" s="15">
        <v>62.4</v>
      </c>
      <c r="E33" s="15"/>
      <c r="F33" s="15">
        <f t="shared" si="8"/>
        <v>474.26</v>
      </c>
      <c r="G33" s="1">
        <v>320</v>
      </c>
      <c r="H33" s="16">
        <f t="shared" si="16"/>
        <v>216.65999999999997</v>
      </c>
      <c r="I33" s="16" t="s">
        <v>90</v>
      </c>
      <c r="J33" s="17">
        <f t="shared" si="15"/>
        <v>3791.5499999999993</v>
      </c>
      <c r="K33" s="5">
        <v>0</v>
      </c>
      <c r="L33" s="28" t="s">
        <v>115</v>
      </c>
      <c r="M33" s="15">
        <f t="shared" si="17"/>
        <v>0</v>
      </c>
      <c r="N33" s="6">
        <f t="shared" si="13"/>
        <v>0</v>
      </c>
      <c r="O33" s="11" t="s">
        <v>30</v>
      </c>
      <c r="P33" s="52"/>
      <c r="Q33" s="6"/>
      <c r="R33" s="39">
        <v>300</v>
      </c>
      <c r="S33" s="6">
        <v>153</v>
      </c>
      <c r="T33" s="6"/>
      <c r="U33" s="6">
        <v>0</v>
      </c>
      <c r="V33" s="6"/>
      <c r="W33" s="7">
        <f t="shared" si="2"/>
        <v>9844.55</v>
      </c>
    </row>
    <row r="34" spans="1:23" ht="14.25">
      <c r="A34" s="1">
        <v>14000</v>
      </c>
      <c r="B34" s="55">
        <f>14000*0.2</f>
        <v>2800</v>
      </c>
      <c r="C34" s="44">
        <v>263.81</v>
      </c>
      <c r="D34" s="44"/>
      <c r="E34" s="44"/>
      <c r="F34" s="44">
        <f t="shared" si="8"/>
        <v>263.81</v>
      </c>
      <c r="G34" s="43">
        <v>160</v>
      </c>
      <c r="H34" s="45">
        <f t="shared" si="16"/>
        <v>103.81</v>
      </c>
      <c r="I34" s="45" t="s">
        <v>130</v>
      </c>
      <c r="J34" s="46">
        <f>103.81*17.5</f>
        <v>1816.675</v>
      </c>
      <c r="K34" s="47">
        <v>500</v>
      </c>
      <c r="L34" s="48" t="s">
        <v>131</v>
      </c>
      <c r="M34" s="44">
        <f t="shared" si="17"/>
        <v>482.5</v>
      </c>
      <c r="N34" s="49">
        <f>482.5*5.5</f>
        <v>2653.75</v>
      </c>
      <c r="O34" s="50" t="s">
        <v>32</v>
      </c>
      <c r="P34" s="53"/>
      <c r="Q34" s="49"/>
      <c r="R34" s="51">
        <v>50</v>
      </c>
      <c r="S34" s="49">
        <v>50</v>
      </c>
      <c r="T34" s="49"/>
      <c r="U34" s="49">
        <v>0</v>
      </c>
      <c r="V34" s="49"/>
      <c r="W34" s="7">
        <f t="shared" si="2"/>
        <v>7370.425</v>
      </c>
    </row>
    <row r="35" spans="1:23" ht="14.25">
      <c r="A35" s="1">
        <v>14000</v>
      </c>
      <c r="B35" s="55">
        <f>A35*0.4</f>
        <v>5600</v>
      </c>
      <c r="C35" s="15">
        <v>652.16</v>
      </c>
      <c r="D35" s="15"/>
      <c r="E35" s="15"/>
      <c r="F35" s="15">
        <f t="shared" si="8"/>
        <v>652.16</v>
      </c>
      <c r="G35" s="1">
        <v>320</v>
      </c>
      <c r="H35" s="16">
        <f t="shared" si="16"/>
        <v>332.15999999999997</v>
      </c>
      <c r="I35" s="16" t="s">
        <v>90</v>
      </c>
      <c r="J35" s="17">
        <f>H35*17.5</f>
        <v>5812.799999999999</v>
      </c>
      <c r="K35" s="5">
        <v>400</v>
      </c>
      <c r="L35" s="28">
        <v>35</v>
      </c>
      <c r="M35" s="15">
        <f t="shared" si="17"/>
        <v>365</v>
      </c>
      <c r="N35" s="6">
        <f>M35*5.5</f>
        <v>2007.5</v>
      </c>
      <c r="O35" s="11" t="s">
        <v>35</v>
      </c>
      <c r="P35" s="52">
        <v>3840</v>
      </c>
      <c r="Q35" s="6">
        <v>960</v>
      </c>
      <c r="R35" s="39">
        <v>200</v>
      </c>
      <c r="S35" s="6">
        <v>230</v>
      </c>
      <c r="T35" s="6"/>
      <c r="U35" s="6">
        <v>100</v>
      </c>
      <c r="V35" s="6"/>
      <c r="W35" s="7">
        <f t="shared" si="2"/>
        <v>18750.3</v>
      </c>
    </row>
    <row r="36" spans="1:23" ht="14.25">
      <c r="A36" s="1">
        <v>14000</v>
      </c>
      <c r="B36" s="55">
        <f>14000*0.2</f>
        <v>2800</v>
      </c>
      <c r="C36" s="44">
        <v>245.71</v>
      </c>
      <c r="D36" s="44">
        <v>72</v>
      </c>
      <c r="E36" s="44"/>
      <c r="F36" s="44">
        <f t="shared" si="8"/>
        <v>173.71</v>
      </c>
      <c r="G36" s="43">
        <v>160</v>
      </c>
      <c r="H36" s="45">
        <f t="shared" si="16"/>
        <v>85.71000000000001</v>
      </c>
      <c r="I36" s="45" t="s">
        <v>132</v>
      </c>
      <c r="J36" s="46">
        <f>85.71*17.5</f>
        <v>1499.925</v>
      </c>
      <c r="K36" s="47">
        <v>50</v>
      </c>
      <c r="L36" s="48" t="s">
        <v>133</v>
      </c>
      <c r="M36" s="44">
        <f t="shared" si="17"/>
        <v>32.5</v>
      </c>
      <c r="N36" s="49">
        <f>32.5*5.5</f>
        <v>178.75</v>
      </c>
      <c r="O36" s="50" t="s">
        <v>28</v>
      </c>
      <c r="P36" s="53"/>
      <c r="Q36" s="49"/>
      <c r="R36" s="51">
        <v>100</v>
      </c>
      <c r="S36" s="49">
        <v>132</v>
      </c>
      <c r="T36" s="49">
        <v>800</v>
      </c>
      <c r="U36" s="49">
        <v>0</v>
      </c>
      <c r="V36" s="49"/>
      <c r="W36" s="7">
        <f t="shared" si="2"/>
        <v>5510.675</v>
      </c>
    </row>
    <row r="37" spans="1:23" ht="14.25">
      <c r="A37" s="1">
        <v>14000</v>
      </c>
      <c r="B37" s="55">
        <f aca="true" t="shared" si="18" ref="B37:B53">A37*0.4</f>
        <v>5600</v>
      </c>
      <c r="C37" s="15">
        <v>475.97</v>
      </c>
      <c r="D37" s="15">
        <v>62.4</v>
      </c>
      <c r="E37" s="15"/>
      <c r="F37" s="15">
        <f t="shared" si="8"/>
        <v>413.57000000000005</v>
      </c>
      <c r="G37" s="1">
        <v>320</v>
      </c>
      <c r="H37" s="16">
        <f t="shared" si="16"/>
        <v>155.97000000000003</v>
      </c>
      <c r="I37" s="16" t="s">
        <v>90</v>
      </c>
      <c r="J37" s="17">
        <f aca="true" t="shared" si="19" ref="J37:J52">H37*17.5</f>
        <v>2729.4750000000004</v>
      </c>
      <c r="K37" s="5">
        <v>464</v>
      </c>
      <c r="L37" s="28">
        <v>35</v>
      </c>
      <c r="M37" s="15">
        <f t="shared" si="17"/>
        <v>429</v>
      </c>
      <c r="N37" s="6">
        <f aca="true" t="shared" si="20" ref="N37:N53">M37*5.5</f>
        <v>2359.5</v>
      </c>
      <c r="O37" s="11" t="s">
        <v>24</v>
      </c>
      <c r="P37" s="52"/>
      <c r="Q37" s="6">
        <v>960</v>
      </c>
      <c r="R37" s="39">
        <v>250</v>
      </c>
      <c r="S37" s="6">
        <v>173</v>
      </c>
      <c r="T37" s="6"/>
      <c r="U37" s="6">
        <v>100</v>
      </c>
      <c r="V37" s="6"/>
      <c r="W37" s="7">
        <f t="shared" si="2"/>
        <v>12171.975</v>
      </c>
    </row>
    <row r="38" spans="1:23" s="14" customFormat="1" ht="14.25">
      <c r="A38" s="1">
        <v>14000</v>
      </c>
      <c r="B38" s="55">
        <f t="shared" si="18"/>
        <v>5600</v>
      </c>
      <c r="C38" s="15">
        <v>622.31</v>
      </c>
      <c r="D38" s="15">
        <v>72</v>
      </c>
      <c r="E38" s="15"/>
      <c r="F38" s="15">
        <f t="shared" si="8"/>
        <v>550.31</v>
      </c>
      <c r="G38" s="1">
        <v>320</v>
      </c>
      <c r="H38" s="16">
        <f t="shared" si="16"/>
        <v>302.30999999999995</v>
      </c>
      <c r="I38" s="16" t="s">
        <v>90</v>
      </c>
      <c r="J38" s="17">
        <f t="shared" si="19"/>
        <v>5290.424999999999</v>
      </c>
      <c r="K38" s="5">
        <v>435</v>
      </c>
      <c r="L38" s="28">
        <v>35</v>
      </c>
      <c r="M38" s="15">
        <f t="shared" si="17"/>
        <v>400</v>
      </c>
      <c r="N38" s="6">
        <f t="shared" si="20"/>
        <v>2200</v>
      </c>
      <c r="O38" s="11" t="s">
        <v>23</v>
      </c>
      <c r="P38" s="52"/>
      <c r="Q38" s="6">
        <v>880</v>
      </c>
      <c r="R38" s="39">
        <v>450</v>
      </c>
      <c r="S38" s="6">
        <v>391</v>
      </c>
      <c r="T38" s="6"/>
      <c r="U38" s="6">
        <v>0</v>
      </c>
      <c r="V38" s="6"/>
      <c r="W38" s="7">
        <f t="shared" si="2"/>
        <v>14811.425</v>
      </c>
    </row>
    <row r="39" spans="1:23" ht="14.25">
      <c r="A39" s="1">
        <v>15000</v>
      </c>
      <c r="B39" s="55">
        <f t="shared" si="18"/>
        <v>6000</v>
      </c>
      <c r="C39" s="15">
        <v>964</v>
      </c>
      <c r="D39" s="15"/>
      <c r="E39" s="15"/>
      <c r="F39" s="15">
        <f t="shared" si="8"/>
        <v>964</v>
      </c>
      <c r="G39" s="1">
        <v>320</v>
      </c>
      <c r="H39" s="16">
        <f t="shared" si="16"/>
        <v>644</v>
      </c>
      <c r="I39" s="16" t="s">
        <v>90</v>
      </c>
      <c r="J39" s="17">
        <f t="shared" si="19"/>
        <v>11270</v>
      </c>
      <c r="K39" s="5">
        <v>50</v>
      </c>
      <c r="L39" s="28">
        <v>40</v>
      </c>
      <c r="M39" s="15">
        <f t="shared" si="17"/>
        <v>10</v>
      </c>
      <c r="N39" s="6">
        <f t="shared" si="20"/>
        <v>55</v>
      </c>
      <c r="O39" s="11" t="s">
        <v>44</v>
      </c>
      <c r="P39" s="52"/>
      <c r="Q39" s="6">
        <v>2064</v>
      </c>
      <c r="R39" s="39">
        <v>400</v>
      </c>
      <c r="S39" s="6">
        <v>689</v>
      </c>
      <c r="T39" s="6"/>
      <c r="U39" s="6">
        <v>200</v>
      </c>
      <c r="V39" s="6"/>
      <c r="W39" s="7">
        <f t="shared" si="2"/>
        <v>20678</v>
      </c>
    </row>
    <row r="40" spans="1:23" ht="14.25">
      <c r="A40" s="1">
        <v>15000</v>
      </c>
      <c r="B40" s="55">
        <f t="shared" si="18"/>
        <v>6000</v>
      </c>
      <c r="C40" s="15">
        <v>562.26</v>
      </c>
      <c r="D40" s="15"/>
      <c r="E40" s="15"/>
      <c r="F40" s="15">
        <f t="shared" si="8"/>
        <v>562.26</v>
      </c>
      <c r="G40" s="1">
        <v>320</v>
      </c>
      <c r="H40" s="16">
        <f t="shared" si="16"/>
        <v>242.26</v>
      </c>
      <c r="I40" s="16" t="s">
        <v>90</v>
      </c>
      <c r="J40" s="17">
        <f t="shared" si="19"/>
        <v>4239.55</v>
      </c>
      <c r="K40" s="5">
        <v>322</v>
      </c>
      <c r="L40" s="28">
        <v>40</v>
      </c>
      <c r="M40" s="15">
        <f t="shared" si="17"/>
        <v>282</v>
      </c>
      <c r="N40" s="6">
        <f t="shared" si="20"/>
        <v>1551</v>
      </c>
      <c r="O40" s="11" t="s">
        <v>15</v>
      </c>
      <c r="P40" s="52"/>
      <c r="Q40" s="6"/>
      <c r="R40" s="39">
        <v>100</v>
      </c>
      <c r="S40" s="6">
        <v>395</v>
      </c>
      <c r="T40" s="6">
        <v>600</v>
      </c>
      <c r="U40" s="6">
        <v>0</v>
      </c>
      <c r="V40" s="6"/>
      <c r="W40" s="7">
        <f t="shared" si="2"/>
        <v>12885.55</v>
      </c>
    </row>
    <row r="41" spans="1:23" ht="14.25">
      <c r="A41" s="1">
        <v>15000</v>
      </c>
      <c r="B41" s="55">
        <f t="shared" si="18"/>
        <v>6000</v>
      </c>
      <c r="C41" s="15">
        <v>561.01</v>
      </c>
      <c r="D41" s="15"/>
      <c r="E41" s="15"/>
      <c r="F41" s="15">
        <f t="shared" si="8"/>
        <v>561.01</v>
      </c>
      <c r="G41" s="1">
        <v>320</v>
      </c>
      <c r="H41" s="16">
        <f t="shared" si="16"/>
        <v>241.01</v>
      </c>
      <c r="I41" s="16" t="s">
        <v>90</v>
      </c>
      <c r="J41" s="17">
        <f t="shared" si="19"/>
        <v>4217.675</v>
      </c>
      <c r="K41" s="8">
        <v>600</v>
      </c>
      <c r="L41" s="28">
        <v>40</v>
      </c>
      <c r="M41" s="15">
        <f t="shared" si="17"/>
        <v>560</v>
      </c>
      <c r="N41" s="6">
        <f t="shared" si="20"/>
        <v>3080</v>
      </c>
      <c r="O41" s="11" t="s">
        <v>22</v>
      </c>
      <c r="P41" s="52"/>
      <c r="Q41" s="6">
        <v>640</v>
      </c>
      <c r="R41" s="39">
        <v>100</v>
      </c>
      <c r="S41" s="6">
        <v>253</v>
      </c>
      <c r="T41" s="6"/>
      <c r="U41" s="6">
        <v>200</v>
      </c>
      <c r="V41" s="6"/>
      <c r="W41" s="7">
        <f t="shared" si="2"/>
        <v>14490.675</v>
      </c>
    </row>
    <row r="42" spans="1:23" ht="14.25">
      <c r="A42" s="1">
        <v>15000</v>
      </c>
      <c r="B42" s="55">
        <f t="shared" si="18"/>
        <v>6000</v>
      </c>
      <c r="C42" s="15">
        <v>551</v>
      </c>
      <c r="D42" s="15">
        <v>81.6</v>
      </c>
      <c r="E42" s="15"/>
      <c r="F42" s="15">
        <f t="shared" si="8"/>
        <v>469.4</v>
      </c>
      <c r="G42" s="1">
        <v>320</v>
      </c>
      <c r="H42" s="16">
        <f t="shared" si="16"/>
        <v>231</v>
      </c>
      <c r="I42" s="16" t="s">
        <v>90</v>
      </c>
      <c r="J42" s="17">
        <f t="shared" si="19"/>
        <v>4042.5</v>
      </c>
      <c r="K42" s="8">
        <v>1400</v>
      </c>
      <c r="L42" s="28">
        <v>40</v>
      </c>
      <c r="M42" s="15">
        <f t="shared" si="17"/>
        <v>1360</v>
      </c>
      <c r="N42" s="6">
        <f t="shared" si="20"/>
        <v>7480</v>
      </c>
      <c r="O42" s="11" t="s">
        <v>34</v>
      </c>
      <c r="P42" s="52"/>
      <c r="Q42" s="6">
        <v>1312</v>
      </c>
      <c r="R42" s="39">
        <v>400</v>
      </c>
      <c r="S42" s="6">
        <v>288</v>
      </c>
      <c r="T42" s="6"/>
      <c r="U42" s="6">
        <v>200</v>
      </c>
      <c r="V42" s="6"/>
      <c r="W42" s="7">
        <f t="shared" si="2"/>
        <v>19722.5</v>
      </c>
    </row>
    <row r="43" spans="1:23" ht="14.25">
      <c r="A43" s="1">
        <v>15000</v>
      </c>
      <c r="B43" s="55">
        <f t="shared" si="18"/>
        <v>6000</v>
      </c>
      <c r="C43" s="15">
        <v>337.9</v>
      </c>
      <c r="D43" s="15"/>
      <c r="E43" s="15"/>
      <c r="F43" s="15">
        <f t="shared" si="8"/>
        <v>337.9</v>
      </c>
      <c r="G43" s="1">
        <v>320</v>
      </c>
      <c r="H43" s="16">
        <f t="shared" si="16"/>
        <v>17.899999999999977</v>
      </c>
      <c r="I43" s="16" t="s">
        <v>90</v>
      </c>
      <c r="J43" s="17">
        <f t="shared" si="19"/>
        <v>313.2499999999996</v>
      </c>
      <c r="K43" s="5">
        <v>247</v>
      </c>
      <c r="L43" s="28">
        <v>40</v>
      </c>
      <c r="M43" s="15">
        <f t="shared" si="17"/>
        <v>207</v>
      </c>
      <c r="N43" s="6">
        <f t="shared" si="20"/>
        <v>1138.5</v>
      </c>
      <c r="O43" s="11" t="s">
        <v>65</v>
      </c>
      <c r="P43" s="52"/>
      <c r="Q43" s="6">
        <v>624</v>
      </c>
      <c r="R43" s="39">
        <v>100</v>
      </c>
      <c r="S43" s="6">
        <v>132</v>
      </c>
      <c r="T43" s="6"/>
      <c r="U43" s="6">
        <v>0</v>
      </c>
      <c r="V43" s="6"/>
      <c r="W43" s="7">
        <f t="shared" si="2"/>
        <v>8307.75</v>
      </c>
    </row>
    <row r="44" spans="1:23" ht="14.25">
      <c r="A44" s="1">
        <v>15000</v>
      </c>
      <c r="B44" s="55">
        <f t="shared" si="18"/>
        <v>6000</v>
      </c>
      <c r="C44" s="15">
        <v>531.81</v>
      </c>
      <c r="D44" s="15"/>
      <c r="E44" s="15"/>
      <c r="F44" s="15">
        <f t="shared" si="8"/>
        <v>531.81</v>
      </c>
      <c r="G44" s="1">
        <v>320</v>
      </c>
      <c r="H44" s="16">
        <f t="shared" si="16"/>
        <v>211.80999999999995</v>
      </c>
      <c r="I44" s="16" t="s">
        <v>90</v>
      </c>
      <c r="J44" s="17">
        <f t="shared" si="19"/>
        <v>3706.6749999999993</v>
      </c>
      <c r="K44" s="5">
        <v>1450</v>
      </c>
      <c r="L44" s="28">
        <v>40</v>
      </c>
      <c r="M44" s="15">
        <f t="shared" si="17"/>
        <v>1410</v>
      </c>
      <c r="N44" s="6">
        <f t="shared" si="20"/>
        <v>7755</v>
      </c>
      <c r="O44" s="11" t="s">
        <v>29</v>
      </c>
      <c r="P44" s="52"/>
      <c r="Q44" s="6">
        <v>832</v>
      </c>
      <c r="R44" s="39">
        <v>150</v>
      </c>
      <c r="S44" s="6">
        <v>56</v>
      </c>
      <c r="T44" s="6"/>
      <c r="U44" s="6">
        <v>0</v>
      </c>
      <c r="V44" s="6"/>
      <c r="W44" s="7">
        <f t="shared" si="2"/>
        <v>18499.675</v>
      </c>
    </row>
    <row r="45" spans="1:23" ht="14.25">
      <c r="A45" s="1">
        <v>15000</v>
      </c>
      <c r="B45" s="55">
        <f t="shared" si="18"/>
        <v>6000</v>
      </c>
      <c r="C45" s="15">
        <v>863.8</v>
      </c>
      <c r="D45" s="15"/>
      <c r="E45" s="15"/>
      <c r="F45" s="15">
        <f t="shared" si="8"/>
        <v>863.8</v>
      </c>
      <c r="G45" s="1">
        <v>320</v>
      </c>
      <c r="H45" s="16">
        <f t="shared" si="16"/>
        <v>543.8</v>
      </c>
      <c r="I45" s="16" t="s">
        <v>90</v>
      </c>
      <c r="J45" s="17">
        <f t="shared" si="19"/>
        <v>9516.5</v>
      </c>
      <c r="K45" s="5">
        <v>1250</v>
      </c>
      <c r="L45" s="28" t="s">
        <v>118</v>
      </c>
      <c r="M45" s="15">
        <f t="shared" si="17"/>
        <v>1210</v>
      </c>
      <c r="N45" s="6">
        <f t="shared" si="20"/>
        <v>6655</v>
      </c>
      <c r="O45" s="11" t="s">
        <v>56</v>
      </c>
      <c r="P45" s="52">
        <v>8160</v>
      </c>
      <c r="Q45" s="6"/>
      <c r="R45" s="39"/>
      <c r="S45" s="6">
        <v>273</v>
      </c>
      <c r="T45" s="6">
        <v>600</v>
      </c>
      <c r="U45" s="6">
        <v>100</v>
      </c>
      <c r="V45" s="6"/>
      <c r="W45" s="7">
        <f t="shared" si="2"/>
        <v>31304.5</v>
      </c>
    </row>
    <row r="46" spans="1:23" s="14" customFormat="1" ht="14.25">
      <c r="A46" s="1">
        <v>15000</v>
      </c>
      <c r="B46" s="55">
        <f t="shared" si="18"/>
        <v>6000</v>
      </c>
      <c r="C46" s="15">
        <v>445.71</v>
      </c>
      <c r="D46" s="15"/>
      <c r="E46" s="15"/>
      <c r="F46" s="15">
        <f t="shared" si="8"/>
        <v>445.71</v>
      </c>
      <c r="G46" s="1">
        <v>320</v>
      </c>
      <c r="H46" s="16">
        <f t="shared" si="16"/>
        <v>125.70999999999998</v>
      </c>
      <c r="I46" s="16" t="s">
        <v>90</v>
      </c>
      <c r="J46" s="17">
        <f t="shared" si="19"/>
        <v>2199.9249999999997</v>
      </c>
      <c r="K46" s="5">
        <v>600</v>
      </c>
      <c r="L46" s="28" t="s">
        <v>118</v>
      </c>
      <c r="M46" s="15">
        <f t="shared" si="17"/>
        <v>560</v>
      </c>
      <c r="N46" s="6">
        <f t="shared" si="20"/>
        <v>3080</v>
      </c>
      <c r="O46" s="11" t="s">
        <v>61</v>
      </c>
      <c r="P46" s="52"/>
      <c r="Q46" s="6"/>
      <c r="R46" s="39">
        <v>200</v>
      </c>
      <c r="S46" s="6"/>
      <c r="T46" s="6"/>
      <c r="U46" s="6">
        <v>100</v>
      </c>
      <c r="V46" s="6"/>
      <c r="W46" s="7">
        <f t="shared" si="2"/>
        <v>11579.925</v>
      </c>
    </row>
    <row r="47" spans="1:23" ht="14.25">
      <c r="A47" s="1">
        <v>17000</v>
      </c>
      <c r="B47" s="55">
        <f t="shared" si="18"/>
        <v>6800</v>
      </c>
      <c r="C47" s="15">
        <v>839.47</v>
      </c>
      <c r="D47" s="15"/>
      <c r="E47" s="15"/>
      <c r="F47" s="15">
        <f t="shared" si="8"/>
        <v>839.47</v>
      </c>
      <c r="G47" s="1">
        <v>240</v>
      </c>
      <c r="H47" s="16">
        <f t="shared" si="16"/>
        <v>599.47</v>
      </c>
      <c r="I47" s="16" t="s">
        <v>90</v>
      </c>
      <c r="J47" s="17">
        <f t="shared" si="19"/>
        <v>10490.725</v>
      </c>
      <c r="K47" s="5">
        <v>1170</v>
      </c>
      <c r="L47" s="28">
        <v>135</v>
      </c>
      <c r="M47" s="15">
        <f t="shared" si="17"/>
        <v>1035</v>
      </c>
      <c r="N47" s="6">
        <f t="shared" si="20"/>
        <v>5692.5</v>
      </c>
      <c r="O47" s="11" t="s">
        <v>69</v>
      </c>
      <c r="P47" s="52">
        <v>6720</v>
      </c>
      <c r="Q47" s="6">
        <v>1216</v>
      </c>
      <c r="R47" s="39">
        <v>200</v>
      </c>
      <c r="S47" s="6">
        <v>326</v>
      </c>
      <c r="T47" s="6"/>
      <c r="U47" s="6">
        <v>200</v>
      </c>
      <c r="V47" s="6"/>
      <c r="W47" s="7">
        <f t="shared" si="2"/>
        <v>31645.225</v>
      </c>
    </row>
    <row r="48" spans="1:23" ht="14.25">
      <c r="A48" s="1">
        <v>17000</v>
      </c>
      <c r="B48" s="55">
        <f t="shared" si="18"/>
        <v>6800</v>
      </c>
      <c r="C48" s="15">
        <v>376</v>
      </c>
      <c r="D48" s="15"/>
      <c r="E48" s="15"/>
      <c r="F48" s="15">
        <f t="shared" si="8"/>
        <v>376</v>
      </c>
      <c r="G48" s="1">
        <v>240</v>
      </c>
      <c r="H48" s="16">
        <f t="shared" si="16"/>
        <v>136</v>
      </c>
      <c r="I48" s="16" t="s">
        <v>90</v>
      </c>
      <c r="J48" s="17">
        <f t="shared" si="19"/>
        <v>2380</v>
      </c>
      <c r="K48" s="5">
        <v>545.23</v>
      </c>
      <c r="L48" s="28" t="s">
        <v>114</v>
      </c>
      <c r="M48" s="15">
        <f t="shared" si="17"/>
        <v>410.23</v>
      </c>
      <c r="N48" s="6">
        <f t="shared" si="20"/>
        <v>2256.2650000000003</v>
      </c>
      <c r="O48" s="11" t="s">
        <v>83</v>
      </c>
      <c r="P48" s="52"/>
      <c r="Q48" s="6"/>
      <c r="R48" s="39">
        <v>250</v>
      </c>
      <c r="S48" s="6">
        <v>53</v>
      </c>
      <c r="T48" s="6"/>
      <c r="U48" s="6">
        <v>200</v>
      </c>
      <c r="V48" s="6"/>
      <c r="W48" s="7">
        <f t="shared" si="2"/>
        <v>11939.265</v>
      </c>
    </row>
    <row r="49" spans="1:23" ht="14.25">
      <c r="A49" s="1">
        <v>17000</v>
      </c>
      <c r="B49" s="55">
        <f t="shared" si="18"/>
        <v>6800</v>
      </c>
      <c r="C49" s="15">
        <v>38.4</v>
      </c>
      <c r="D49" s="18"/>
      <c r="E49" s="18"/>
      <c r="F49" s="15">
        <f aca="true" t="shared" si="21" ref="F49:F85">C49-D49</f>
        <v>38.4</v>
      </c>
      <c r="G49" s="2">
        <v>0</v>
      </c>
      <c r="H49" s="16">
        <f t="shared" si="16"/>
        <v>38.4</v>
      </c>
      <c r="I49" s="16" t="s">
        <v>90</v>
      </c>
      <c r="J49" s="17">
        <f t="shared" si="19"/>
        <v>672</v>
      </c>
      <c r="K49" s="5">
        <v>0</v>
      </c>
      <c r="L49" s="28" t="s">
        <v>115</v>
      </c>
      <c r="M49" s="4">
        <f t="shared" si="17"/>
        <v>0</v>
      </c>
      <c r="N49" s="6">
        <f t="shared" si="20"/>
        <v>0</v>
      </c>
      <c r="O49" s="12" t="s">
        <v>106</v>
      </c>
      <c r="P49" s="52"/>
      <c r="Q49" s="6"/>
      <c r="R49" s="39">
        <v>400</v>
      </c>
      <c r="S49" s="6"/>
      <c r="T49" s="22"/>
      <c r="U49" s="22">
        <v>100</v>
      </c>
      <c r="V49" s="6"/>
      <c r="W49" s="7">
        <f t="shared" si="2"/>
        <v>7972</v>
      </c>
    </row>
    <row r="50" spans="1:23" ht="14.25">
      <c r="A50" s="1">
        <v>17000</v>
      </c>
      <c r="B50" s="55">
        <f t="shared" si="18"/>
        <v>6800</v>
      </c>
      <c r="C50" s="15">
        <v>51.2</v>
      </c>
      <c r="D50" s="18"/>
      <c r="E50" s="18"/>
      <c r="F50" s="15">
        <f t="shared" si="21"/>
        <v>51.2</v>
      </c>
      <c r="G50" s="2">
        <v>0</v>
      </c>
      <c r="H50" s="16">
        <f t="shared" si="16"/>
        <v>51.2</v>
      </c>
      <c r="I50" s="16" t="s">
        <v>90</v>
      </c>
      <c r="J50" s="17">
        <f t="shared" si="19"/>
        <v>896</v>
      </c>
      <c r="K50" s="5">
        <v>0</v>
      </c>
      <c r="L50" s="28" t="s">
        <v>115</v>
      </c>
      <c r="M50" s="4">
        <f t="shared" si="17"/>
        <v>0</v>
      </c>
      <c r="N50" s="6">
        <f t="shared" si="20"/>
        <v>0</v>
      </c>
      <c r="O50" s="12" t="s">
        <v>107</v>
      </c>
      <c r="P50" s="52"/>
      <c r="Q50" s="6"/>
      <c r="R50" s="39">
        <v>250</v>
      </c>
      <c r="S50" s="6"/>
      <c r="T50" s="22"/>
      <c r="U50" s="22">
        <v>100</v>
      </c>
      <c r="V50" s="6"/>
      <c r="W50" s="7">
        <f t="shared" si="2"/>
        <v>8046</v>
      </c>
    </row>
    <row r="51" spans="1:23" ht="14.25">
      <c r="A51" s="1">
        <v>17000</v>
      </c>
      <c r="B51" s="55">
        <f t="shared" si="18"/>
        <v>6800</v>
      </c>
      <c r="C51" s="15">
        <v>624.07</v>
      </c>
      <c r="D51" s="15"/>
      <c r="E51" s="15"/>
      <c r="F51" s="15">
        <f t="shared" si="21"/>
        <v>624.07</v>
      </c>
      <c r="G51" s="1">
        <v>320</v>
      </c>
      <c r="H51" s="16">
        <f t="shared" si="16"/>
        <v>304.07000000000005</v>
      </c>
      <c r="I51" s="16" t="s">
        <v>90</v>
      </c>
      <c r="J51" s="17">
        <f t="shared" si="19"/>
        <v>5321.225000000001</v>
      </c>
      <c r="K51" s="5">
        <v>100</v>
      </c>
      <c r="L51" s="28" t="s">
        <v>116</v>
      </c>
      <c r="M51" s="15">
        <f t="shared" si="17"/>
        <v>30</v>
      </c>
      <c r="N51" s="6">
        <f t="shared" si="20"/>
        <v>165</v>
      </c>
      <c r="O51" s="11" t="s">
        <v>71</v>
      </c>
      <c r="P51" s="52"/>
      <c r="Q51" s="6">
        <v>1440</v>
      </c>
      <c r="R51" s="39">
        <v>400</v>
      </c>
      <c r="S51" s="6">
        <v>160</v>
      </c>
      <c r="T51" s="6"/>
      <c r="U51" s="6">
        <v>100</v>
      </c>
      <c r="V51" s="6"/>
      <c r="W51" s="7">
        <f t="shared" si="2"/>
        <v>14386.225000000002</v>
      </c>
    </row>
    <row r="52" spans="1:23" ht="14.25">
      <c r="A52" s="1">
        <v>17000</v>
      </c>
      <c r="B52" s="55">
        <f t="shared" si="18"/>
        <v>6800</v>
      </c>
      <c r="C52" s="15">
        <v>263.2</v>
      </c>
      <c r="D52" s="15"/>
      <c r="E52" s="15"/>
      <c r="F52" s="15">
        <f t="shared" si="21"/>
        <v>263.2</v>
      </c>
      <c r="G52" s="1">
        <v>213</v>
      </c>
      <c r="H52" s="16">
        <f t="shared" si="16"/>
        <v>50.19999999999999</v>
      </c>
      <c r="I52" s="16" t="s">
        <v>90</v>
      </c>
      <c r="J52" s="17">
        <f t="shared" si="19"/>
        <v>878.4999999999998</v>
      </c>
      <c r="K52" s="5">
        <v>1024</v>
      </c>
      <c r="L52" s="28" t="s">
        <v>117</v>
      </c>
      <c r="M52" s="15">
        <f t="shared" si="17"/>
        <v>977</v>
      </c>
      <c r="N52" s="6">
        <f t="shared" si="20"/>
        <v>5373.5</v>
      </c>
      <c r="O52" s="11" t="s">
        <v>54</v>
      </c>
      <c r="P52" s="52">
        <v>2880</v>
      </c>
      <c r="Q52" s="6">
        <v>960</v>
      </c>
      <c r="R52" s="39">
        <v>100</v>
      </c>
      <c r="S52" s="6"/>
      <c r="T52" s="6"/>
      <c r="U52" s="6">
        <v>0</v>
      </c>
      <c r="V52" s="6"/>
      <c r="W52" s="7">
        <f t="shared" si="2"/>
        <v>16992</v>
      </c>
    </row>
    <row r="53" spans="1:23" ht="14.25">
      <c r="A53" s="1">
        <v>17000</v>
      </c>
      <c r="B53" s="55">
        <f t="shared" si="18"/>
        <v>6800</v>
      </c>
      <c r="C53" s="15">
        <v>699.2</v>
      </c>
      <c r="D53" s="15"/>
      <c r="E53" s="15"/>
      <c r="F53" s="15">
        <f t="shared" si="21"/>
        <v>699.2</v>
      </c>
      <c r="G53" s="1">
        <v>320</v>
      </c>
      <c r="H53" s="16">
        <f t="shared" si="16"/>
        <v>379.20000000000005</v>
      </c>
      <c r="I53" s="16" t="s">
        <v>91</v>
      </c>
      <c r="J53" s="17">
        <f>H53*19.5</f>
        <v>7394.400000000001</v>
      </c>
      <c r="K53" s="5">
        <v>150</v>
      </c>
      <c r="L53" s="28" t="s">
        <v>116</v>
      </c>
      <c r="M53" s="15">
        <f t="shared" si="17"/>
        <v>80</v>
      </c>
      <c r="N53" s="6">
        <f t="shared" si="20"/>
        <v>440</v>
      </c>
      <c r="O53" s="11" t="s">
        <v>48</v>
      </c>
      <c r="P53" s="52"/>
      <c r="Q53" s="6">
        <v>240</v>
      </c>
      <c r="R53" s="39">
        <v>250</v>
      </c>
      <c r="S53" s="6">
        <v>227</v>
      </c>
      <c r="T53" s="6"/>
      <c r="U53" s="6">
        <v>100</v>
      </c>
      <c r="V53" s="6"/>
      <c r="W53" s="7">
        <f t="shared" si="2"/>
        <v>15451.400000000001</v>
      </c>
    </row>
    <row r="54" spans="1:23" ht="14.25">
      <c r="A54" s="1">
        <v>17000</v>
      </c>
      <c r="B54" s="55">
        <f>17000*0.4*(161325.24/913735.6512+752410.4112*290.17/(913735.6512*320))</f>
        <v>6278.028953009358</v>
      </c>
      <c r="C54" s="44">
        <v>290.17</v>
      </c>
      <c r="D54" s="44"/>
      <c r="E54" s="44"/>
      <c r="F54" s="44">
        <f t="shared" si="21"/>
        <v>290.17</v>
      </c>
      <c r="G54" s="43">
        <v>320</v>
      </c>
      <c r="H54" s="45">
        <f t="shared" si="16"/>
        <v>-29.829999999999984</v>
      </c>
      <c r="I54" s="45" t="s">
        <v>130</v>
      </c>
      <c r="J54" s="46">
        <v>0</v>
      </c>
      <c r="K54" s="47">
        <v>70</v>
      </c>
      <c r="L54" s="48">
        <v>70</v>
      </c>
      <c r="M54" s="44">
        <f t="shared" si="17"/>
        <v>0</v>
      </c>
      <c r="N54" s="49">
        <v>0</v>
      </c>
      <c r="O54" s="50" t="s">
        <v>73</v>
      </c>
      <c r="P54" s="53"/>
      <c r="Q54" s="49">
        <v>1920</v>
      </c>
      <c r="R54" s="51">
        <v>400</v>
      </c>
      <c r="S54" s="49">
        <v>340</v>
      </c>
      <c r="T54" s="49"/>
      <c r="U54" s="49">
        <v>0</v>
      </c>
      <c r="V54" s="49"/>
      <c r="W54" s="7">
        <f t="shared" si="2"/>
        <v>8938.028953009358</v>
      </c>
    </row>
    <row r="55" spans="1:23" ht="14.25">
      <c r="A55" s="1">
        <v>17000</v>
      </c>
      <c r="B55" s="55">
        <f aca="true" t="shared" si="22" ref="B55:B66">A55*0.4</f>
        <v>6800</v>
      </c>
      <c r="C55" s="15">
        <v>323.2</v>
      </c>
      <c r="D55" s="15"/>
      <c r="E55" s="15"/>
      <c r="F55" s="15">
        <f t="shared" si="21"/>
        <v>323.2</v>
      </c>
      <c r="G55" s="1">
        <v>320</v>
      </c>
      <c r="H55" s="16">
        <f t="shared" si="16"/>
        <v>3.1999999999999886</v>
      </c>
      <c r="I55" s="16" t="s">
        <v>91</v>
      </c>
      <c r="J55" s="17">
        <f>H55*19.5</f>
        <v>62.39999999999978</v>
      </c>
      <c r="K55" s="5">
        <v>70</v>
      </c>
      <c r="L55" s="28">
        <v>70</v>
      </c>
      <c r="M55" s="15">
        <f t="shared" si="17"/>
        <v>0</v>
      </c>
      <c r="N55" s="6">
        <f aca="true" t="shared" si="23" ref="N55:N66">M55*5.5</f>
        <v>0</v>
      </c>
      <c r="O55" s="11" t="s">
        <v>46</v>
      </c>
      <c r="P55" s="52"/>
      <c r="Q55" s="6">
        <v>240</v>
      </c>
      <c r="R55" s="39">
        <v>200</v>
      </c>
      <c r="S55" s="6">
        <v>110</v>
      </c>
      <c r="T55" s="6"/>
      <c r="U55" s="6">
        <v>100</v>
      </c>
      <c r="V55" s="6"/>
      <c r="W55" s="7">
        <f t="shared" si="2"/>
        <v>7512.4</v>
      </c>
    </row>
    <row r="56" spans="1:23" ht="14.25">
      <c r="A56" s="1">
        <v>17000</v>
      </c>
      <c r="B56" s="55">
        <f t="shared" si="22"/>
        <v>6800</v>
      </c>
      <c r="C56" s="15">
        <v>323.96</v>
      </c>
      <c r="D56" s="15"/>
      <c r="E56" s="15"/>
      <c r="F56" s="15">
        <f t="shared" si="21"/>
        <v>323.96</v>
      </c>
      <c r="G56" s="1">
        <v>320</v>
      </c>
      <c r="H56" s="16">
        <f t="shared" si="16"/>
        <v>3.9599999999999795</v>
      </c>
      <c r="I56" s="16" t="s">
        <v>90</v>
      </c>
      <c r="J56" s="17">
        <f>H56*17.5</f>
        <v>69.29999999999964</v>
      </c>
      <c r="K56" s="5">
        <v>150</v>
      </c>
      <c r="L56" s="28">
        <v>70</v>
      </c>
      <c r="M56" s="15">
        <f t="shared" si="17"/>
        <v>80</v>
      </c>
      <c r="N56" s="6">
        <f t="shared" si="23"/>
        <v>440</v>
      </c>
      <c r="O56" s="11" t="s">
        <v>72</v>
      </c>
      <c r="P56" s="52"/>
      <c r="Q56" s="6"/>
      <c r="R56" s="39"/>
      <c r="S56" s="6">
        <v>348</v>
      </c>
      <c r="T56" s="6"/>
      <c r="U56" s="6">
        <v>0</v>
      </c>
      <c r="V56" s="6"/>
      <c r="W56" s="7">
        <f t="shared" si="2"/>
        <v>7657.299999999999</v>
      </c>
    </row>
    <row r="57" spans="1:23" ht="14.25">
      <c r="A57" s="1">
        <v>17000</v>
      </c>
      <c r="B57" s="55">
        <f t="shared" si="22"/>
        <v>6800</v>
      </c>
      <c r="C57" s="15">
        <v>670.36</v>
      </c>
      <c r="D57" s="15">
        <v>72</v>
      </c>
      <c r="E57" s="15"/>
      <c r="F57" s="15">
        <f t="shared" si="21"/>
        <v>598.36</v>
      </c>
      <c r="G57" s="1">
        <v>320</v>
      </c>
      <c r="H57" s="16">
        <f t="shared" si="16"/>
        <v>350.36</v>
      </c>
      <c r="I57" s="16" t="s">
        <v>90</v>
      </c>
      <c r="J57" s="17">
        <f>H57*17.5</f>
        <v>6131.3</v>
      </c>
      <c r="K57" s="5">
        <v>150</v>
      </c>
      <c r="L57" s="28" t="s">
        <v>116</v>
      </c>
      <c r="M57" s="15">
        <f t="shared" si="17"/>
        <v>80</v>
      </c>
      <c r="N57" s="6">
        <f t="shared" si="23"/>
        <v>440</v>
      </c>
      <c r="O57" s="11" t="s">
        <v>84</v>
      </c>
      <c r="P57" s="52"/>
      <c r="Q57" s="6">
        <v>480</v>
      </c>
      <c r="R57" s="39">
        <v>450</v>
      </c>
      <c r="S57" s="6">
        <v>239</v>
      </c>
      <c r="T57" s="6"/>
      <c r="U57" s="6">
        <v>200</v>
      </c>
      <c r="V57" s="6"/>
      <c r="W57" s="7">
        <f t="shared" si="2"/>
        <v>14740.3</v>
      </c>
    </row>
    <row r="58" spans="1:23" ht="14.25">
      <c r="A58" s="1">
        <v>18000</v>
      </c>
      <c r="B58" s="55">
        <f t="shared" si="22"/>
        <v>7200</v>
      </c>
      <c r="C58" s="15">
        <v>841.37</v>
      </c>
      <c r="D58" s="15">
        <v>266.4</v>
      </c>
      <c r="E58" s="15"/>
      <c r="F58" s="15">
        <f t="shared" si="21"/>
        <v>574.97</v>
      </c>
      <c r="G58" s="1">
        <v>240</v>
      </c>
      <c r="H58" s="16">
        <f t="shared" si="16"/>
        <v>601.37</v>
      </c>
      <c r="I58" s="16" t="s">
        <v>91</v>
      </c>
      <c r="J58" s="17">
        <f aca="true" t="shared" si="24" ref="J58:J66">H58*19.5</f>
        <v>11726.715</v>
      </c>
      <c r="K58" s="5">
        <v>1286.02</v>
      </c>
      <c r="L58" s="28">
        <v>100</v>
      </c>
      <c r="M58" s="15">
        <f t="shared" si="17"/>
        <v>1186.02</v>
      </c>
      <c r="N58" s="6">
        <f t="shared" si="23"/>
        <v>6523.11</v>
      </c>
      <c r="O58" s="11" t="s">
        <v>25</v>
      </c>
      <c r="P58" s="52">
        <v>4320</v>
      </c>
      <c r="Q58" s="6">
        <v>640</v>
      </c>
      <c r="R58" s="39">
        <v>200</v>
      </c>
      <c r="S58" s="6">
        <v>268</v>
      </c>
      <c r="T58" s="6">
        <v>800</v>
      </c>
      <c r="U58" s="6">
        <v>200</v>
      </c>
      <c r="V58" s="6"/>
      <c r="W58" s="7">
        <f t="shared" si="2"/>
        <v>31877.825</v>
      </c>
    </row>
    <row r="59" spans="1:23" ht="14.25">
      <c r="A59" s="1">
        <v>18000</v>
      </c>
      <c r="B59" s="55">
        <f t="shared" si="22"/>
        <v>7200</v>
      </c>
      <c r="C59" s="15">
        <v>436.77</v>
      </c>
      <c r="D59" s="15"/>
      <c r="E59" s="15"/>
      <c r="F59" s="15">
        <f t="shared" si="21"/>
        <v>436.77</v>
      </c>
      <c r="G59" s="1">
        <v>240</v>
      </c>
      <c r="H59" s="16">
        <f t="shared" si="16"/>
        <v>196.76999999999998</v>
      </c>
      <c r="I59" s="16" t="s">
        <v>91</v>
      </c>
      <c r="J59" s="17">
        <f t="shared" si="24"/>
        <v>3837.0149999999994</v>
      </c>
      <c r="K59" s="5">
        <v>150</v>
      </c>
      <c r="L59" s="28" t="s">
        <v>110</v>
      </c>
      <c r="M59" s="15">
        <f t="shared" si="17"/>
        <v>0</v>
      </c>
      <c r="N59" s="6">
        <f t="shared" si="23"/>
        <v>0</v>
      </c>
      <c r="O59" s="11" t="s">
        <v>12</v>
      </c>
      <c r="P59" s="52"/>
      <c r="Q59" s="6">
        <v>1280</v>
      </c>
      <c r="R59" s="39">
        <v>250</v>
      </c>
      <c r="S59" s="6">
        <v>105</v>
      </c>
      <c r="T59" s="6"/>
      <c r="U59" s="6">
        <v>100</v>
      </c>
      <c r="V59" s="6"/>
      <c r="W59" s="7">
        <f t="shared" si="2"/>
        <v>12772.015</v>
      </c>
    </row>
    <row r="60" spans="1:23" ht="14.25">
      <c r="A60" s="1">
        <v>18000</v>
      </c>
      <c r="B60" s="55">
        <f t="shared" si="22"/>
        <v>7200</v>
      </c>
      <c r="C60" s="15">
        <v>663.33</v>
      </c>
      <c r="D60" s="15"/>
      <c r="E60" s="15"/>
      <c r="F60" s="15">
        <f t="shared" si="21"/>
        <v>663.33</v>
      </c>
      <c r="G60" s="1">
        <v>240</v>
      </c>
      <c r="H60" s="16">
        <f aca="true" t="shared" si="25" ref="H60:H85">C60-G60</f>
        <v>423.33000000000004</v>
      </c>
      <c r="I60" s="16" t="s">
        <v>91</v>
      </c>
      <c r="J60" s="17">
        <f t="shared" si="24"/>
        <v>8254.935000000001</v>
      </c>
      <c r="K60" s="5">
        <v>1000</v>
      </c>
      <c r="L60" s="28" t="s">
        <v>110</v>
      </c>
      <c r="M60" s="15">
        <f aca="true" t="shared" si="26" ref="M60:M85">K60-L60</f>
        <v>850</v>
      </c>
      <c r="N60" s="6">
        <f t="shared" si="23"/>
        <v>4675</v>
      </c>
      <c r="O60" s="11" t="s">
        <v>16</v>
      </c>
      <c r="P60" s="52">
        <v>4800</v>
      </c>
      <c r="Q60" s="6">
        <v>240</v>
      </c>
      <c r="R60" s="39">
        <v>150</v>
      </c>
      <c r="S60" s="6">
        <v>74</v>
      </c>
      <c r="T60" s="6">
        <v>800</v>
      </c>
      <c r="U60" s="6">
        <v>100</v>
      </c>
      <c r="V60" s="6"/>
      <c r="W60" s="7">
        <f t="shared" si="2"/>
        <v>26293.935</v>
      </c>
    </row>
    <row r="61" spans="1:23" ht="14.25">
      <c r="A61" s="1">
        <v>18000</v>
      </c>
      <c r="B61" s="55">
        <f t="shared" si="22"/>
        <v>7200</v>
      </c>
      <c r="C61" s="15">
        <v>542.23</v>
      </c>
      <c r="D61" s="15">
        <v>38.4</v>
      </c>
      <c r="E61" s="15"/>
      <c r="F61" s="15">
        <f t="shared" si="21"/>
        <v>503.83000000000004</v>
      </c>
      <c r="G61" s="1">
        <v>240</v>
      </c>
      <c r="H61" s="16">
        <f t="shared" si="25"/>
        <v>302.23</v>
      </c>
      <c r="I61" s="16" t="s">
        <v>91</v>
      </c>
      <c r="J61" s="17">
        <f t="shared" si="24"/>
        <v>5893.485000000001</v>
      </c>
      <c r="K61" s="5">
        <v>1030</v>
      </c>
      <c r="L61" s="28" t="s">
        <v>113</v>
      </c>
      <c r="M61" s="15">
        <f t="shared" si="26"/>
        <v>930</v>
      </c>
      <c r="N61" s="6">
        <f t="shared" si="23"/>
        <v>5115</v>
      </c>
      <c r="O61" s="11" t="s">
        <v>68</v>
      </c>
      <c r="P61" s="52"/>
      <c r="Q61" s="6">
        <v>480</v>
      </c>
      <c r="R61" s="39">
        <v>400</v>
      </c>
      <c r="S61" s="6">
        <v>302</v>
      </c>
      <c r="T61" s="6">
        <v>600</v>
      </c>
      <c r="U61" s="6">
        <v>100</v>
      </c>
      <c r="V61" s="6"/>
      <c r="W61" s="7">
        <f t="shared" si="2"/>
        <v>20090.485</v>
      </c>
    </row>
    <row r="62" spans="1:23" s="10" customFormat="1" ht="14.25">
      <c r="A62" s="1">
        <v>18000</v>
      </c>
      <c r="B62" s="55">
        <f t="shared" si="22"/>
        <v>7200</v>
      </c>
      <c r="C62" s="15">
        <v>531.2</v>
      </c>
      <c r="D62" s="15"/>
      <c r="E62" s="15"/>
      <c r="F62" s="15">
        <f t="shared" si="21"/>
        <v>531.2</v>
      </c>
      <c r="G62" s="1">
        <v>240</v>
      </c>
      <c r="H62" s="16">
        <f t="shared" si="25"/>
        <v>291.20000000000005</v>
      </c>
      <c r="I62" s="16" t="s">
        <v>91</v>
      </c>
      <c r="J62" s="17">
        <f t="shared" si="24"/>
        <v>5678.400000000001</v>
      </c>
      <c r="K62" s="5">
        <v>200</v>
      </c>
      <c r="L62" s="28" t="s">
        <v>110</v>
      </c>
      <c r="M62" s="15">
        <f t="shared" si="26"/>
        <v>50</v>
      </c>
      <c r="N62" s="6">
        <f t="shared" si="23"/>
        <v>275</v>
      </c>
      <c r="O62" s="11" t="s">
        <v>19</v>
      </c>
      <c r="P62" s="52">
        <v>6720</v>
      </c>
      <c r="Q62" s="6"/>
      <c r="R62" s="39">
        <v>100</v>
      </c>
      <c r="S62" s="6">
        <v>217</v>
      </c>
      <c r="T62" s="6"/>
      <c r="U62" s="6">
        <v>200</v>
      </c>
      <c r="V62" s="6"/>
      <c r="W62" s="7">
        <f t="shared" si="2"/>
        <v>20390.4</v>
      </c>
    </row>
    <row r="63" spans="1:23" ht="14.25">
      <c r="A63" s="1">
        <v>18000</v>
      </c>
      <c r="B63" s="55">
        <f t="shared" si="22"/>
        <v>7200</v>
      </c>
      <c r="C63" s="15">
        <v>490.4</v>
      </c>
      <c r="D63" s="15"/>
      <c r="E63" s="15"/>
      <c r="F63" s="15">
        <f t="shared" si="21"/>
        <v>490.4</v>
      </c>
      <c r="G63" s="1">
        <v>240</v>
      </c>
      <c r="H63" s="16">
        <f t="shared" si="25"/>
        <v>250.39999999999998</v>
      </c>
      <c r="I63" s="16" t="s">
        <v>91</v>
      </c>
      <c r="J63" s="17">
        <f t="shared" si="24"/>
        <v>4882.799999999999</v>
      </c>
      <c r="K63" s="5">
        <v>150</v>
      </c>
      <c r="L63" s="28" t="s">
        <v>110</v>
      </c>
      <c r="M63" s="15">
        <f t="shared" si="26"/>
        <v>0</v>
      </c>
      <c r="N63" s="6">
        <f t="shared" si="23"/>
        <v>0</v>
      </c>
      <c r="O63" s="11" t="s">
        <v>63</v>
      </c>
      <c r="P63" s="52"/>
      <c r="Q63" s="6">
        <v>1440</v>
      </c>
      <c r="R63" s="39">
        <v>350</v>
      </c>
      <c r="S63" s="6">
        <v>212</v>
      </c>
      <c r="T63" s="6"/>
      <c r="U63" s="6">
        <v>200</v>
      </c>
      <c r="V63" s="6">
        <v>500</v>
      </c>
      <c r="W63" s="7">
        <f t="shared" si="2"/>
        <v>14784.8</v>
      </c>
    </row>
    <row r="64" spans="1:23" ht="14.25">
      <c r="A64" s="1">
        <v>18000</v>
      </c>
      <c r="B64" s="55">
        <f t="shared" si="22"/>
        <v>7200</v>
      </c>
      <c r="C64" s="15">
        <v>916</v>
      </c>
      <c r="D64" s="15"/>
      <c r="E64" s="15"/>
      <c r="F64" s="15">
        <f t="shared" si="21"/>
        <v>916</v>
      </c>
      <c r="G64" s="1">
        <v>240</v>
      </c>
      <c r="H64" s="16">
        <f t="shared" si="25"/>
        <v>676</v>
      </c>
      <c r="I64" s="16" t="s">
        <v>91</v>
      </c>
      <c r="J64" s="17">
        <f t="shared" si="24"/>
        <v>13182</v>
      </c>
      <c r="K64" s="5">
        <v>694.3</v>
      </c>
      <c r="L64" s="28" t="s">
        <v>110</v>
      </c>
      <c r="M64" s="15">
        <f t="shared" si="26"/>
        <v>544.3</v>
      </c>
      <c r="N64" s="6">
        <f t="shared" si="23"/>
        <v>2993.6499999999996</v>
      </c>
      <c r="O64" s="11" t="s">
        <v>50</v>
      </c>
      <c r="P64" s="52"/>
      <c r="Q64" s="6">
        <v>1440</v>
      </c>
      <c r="R64" s="39">
        <v>350</v>
      </c>
      <c r="S64" s="6">
        <v>110</v>
      </c>
      <c r="T64" s="6">
        <v>600</v>
      </c>
      <c r="U64" s="6">
        <v>100</v>
      </c>
      <c r="V64" s="6"/>
      <c r="W64" s="7">
        <f t="shared" si="2"/>
        <v>25975.65</v>
      </c>
    </row>
    <row r="65" spans="1:23" s="14" customFormat="1" ht="14.25">
      <c r="A65" s="1">
        <v>18000</v>
      </c>
      <c r="B65" s="55">
        <f t="shared" si="22"/>
        <v>7200</v>
      </c>
      <c r="C65" s="15">
        <v>712.43</v>
      </c>
      <c r="D65" s="15">
        <v>48</v>
      </c>
      <c r="E65" s="15"/>
      <c r="F65" s="15">
        <f t="shared" si="21"/>
        <v>664.43</v>
      </c>
      <c r="G65" s="1">
        <v>240</v>
      </c>
      <c r="H65" s="16">
        <f t="shared" si="25"/>
        <v>472.42999999999995</v>
      </c>
      <c r="I65" s="16" t="s">
        <v>91</v>
      </c>
      <c r="J65" s="17">
        <f t="shared" si="24"/>
        <v>9212.384999999998</v>
      </c>
      <c r="K65" s="5">
        <v>1346.02</v>
      </c>
      <c r="L65" s="28" t="s">
        <v>110</v>
      </c>
      <c r="M65" s="15">
        <f t="shared" si="26"/>
        <v>1196.02</v>
      </c>
      <c r="N65" s="6">
        <f t="shared" si="23"/>
        <v>6578.11</v>
      </c>
      <c r="O65" s="11" t="s">
        <v>67</v>
      </c>
      <c r="P65" s="52"/>
      <c r="Q65" s="6">
        <v>1440</v>
      </c>
      <c r="R65" s="39">
        <v>450</v>
      </c>
      <c r="S65" s="6">
        <v>334</v>
      </c>
      <c r="T65" s="6"/>
      <c r="U65" s="6">
        <v>100</v>
      </c>
      <c r="V65" s="6"/>
      <c r="W65" s="7">
        <f t="shared" si="2"/>
        <v>25314.495</v>
      </c>
    </row>
    <row r="66" spans="1:23" ht="14.25">
      <c r="A66" s="1">
        <v>18000</v>
      </c>
      <c r="B66" s="55">
        <f t="shared" si="22"/>
        <v>7200</v>
      </c>
      <c r="C66" s="15">
        <v>413.57</v>
      </c>
      <c r="D66" s="15"/>
      <c r="E66" s="15"/>
      <c r="F66" s="15">
        <f t="shared" si="21"/>
        <v>413.57</v>
      </c>
      <c r="G66" s="1">
        <v>320</v>
      </c>
      <c r="H66" s="16">
        <f t="shared" si="25"/>
        <v>93.57</v>
      </c>
      <c r="I66" s="16" t="s">
        <v>91</v>
      </c>
      <c r="J66" s="17">
        <f t="shared" si="24"/>
        <v>1824.6149999999998</v>
      </c>
      <c r="K66" s="5">
        <v>300</v>
      </c>
      <c r="L66" s="28">
        <v>86</v>
      </c>
      <c r="M66" s="15">
        <f t="shared" si="26"/>
        <v>214</v>
      </c>
      <c r="N66" s="6">
        <f t="shared" si="23"/>
        <v>1177</v>
      </c>
      <c r="O66" s="11" t="s">
        <v>59</v>
      </c>
      <c r="P66" s="52"/>
      <c r="Q66" s="6">
        <v>832</v>
      </c>
      <c r="R66" s="39">
        <v>150</v>
      </c>
      <c r="S66" s="6">
        <v>153</v>
      </c>
      <c r="T66" s="6"/>
      <c r="U66" s="6">
        <v>100</v>
      </c>
      <c r="V66" s="6"/>
      <c r="W66" s="7">
        <f t="shared" si="2"/>
        <v>11436.615</v>
      </c>
    </row>
    <row r="67" spans="1:23" s="14" customFormat="1" ht="14.25">
      <c r="A67" s="1">
        <v>18000</v>
      </c>
      <c r="B67" s="55">
        <f>18000*0.4*(752410.4112/913735.6512+161325.24*50/(913735.6512*86))</f>
        <v>6667.869323888251</v>
      </c>
      <c r="C67" s="44">
        <v>544.8</v>
      </c>
      <c r="D67" s="44"/>
      <c r="E67" s="44"/>
      <c r="F67" s="44">
        <f t="shared" si="21"/>
        <v>544.8</v>
      </c>
      <c r="G67" s="43">
        <v>320</v>
      </c>
      <c r="H67" s="45">
        <f t="shared" si="25"/>
        <v>224.79999999999995</v>
      </c>
      <c r="I67" s="45" t="s">
        <v>125</v>
      </c>
      <c r="J67" s="46">
        <f>224.8*19.5</f>
        <v>4383.6</v>
      </c>
      <c r="K67" s="47">
        <v>50</v>
      </c>
      <c r="L67" s="48" t="s">
        <v>129</v>
      </c>
      <c r="M67" s="44">
        <f t="shared" si="26"/>
        <v>-36</v>
      </c>
      <c r="N67" s="49">
        <v>0</v>
      </c>
      <c r="O67" s="50" t="s">
        <v>42</v>
      </c>
      <c r="P67" s="53"/>
      <c r="Q67" s="49">
        <v>720</v>
      </c>
      <c r="R67" s="51">
        <v>700</v>
      </c>
      <c r="S67" s="49">
        <v>219</v>
      </c>
      <c r="T67" s="49">
        <v>800</v>
      </c>
      <c r="U67" s="49">
        <v>100</v>
      </c>
      <c r="V67" s="49">
        <v>100</v>
      </c>
      <c r="W67" s="7">
        <f t="shared" si="2"/>
        <v>13690.46932388825</v>
      </c>
    </row>
    <row r="68" spans="1:23" ht="14.25">
      <c r="A68" s="1">
        <v>19000</v>
      </c>
      <c r="B68" s="55"/>
      <c r="C68" s="15">
        <v>827.71</v>
      </c>
      <c r="D68" s="15">
        <v>130</v>
      </c>
      <c r="E68" s="15"/>
      <c r="F68" s="15">
        <f t="shared" si="21"/>
        <v>697.71</v>
      </c>
      <c r="G68" s="1">
        <v>120</v>
      </c>
      <c r="H68" s="16">
        <f t="shared" si="25"/>
        <v>707.71</v>
      </c>
      <c r="I68" s="16" t="s">
        <v>91</v>
      </c>
      <c r="J68" s="17">
        <f>H68*19.5</f>
        <v>13800.345000000001</v>
      </c>
      <c r="K68" s="5">
        <v>855</v>
      </c>
      <c r="L68" s="28" t="s">
        <v>111</v>
      </c>
      <c r="M68" s="15">
        <f t="shared" si="26"/>
        <v>765</v>
      </c>
      <c r="N68" s="6">
        <f>M68*5.5</f>
        <v>4207.5</v>
      </c>
      <c r="O68" s="11" t="s">
        <v>58</v>
      </c>
      <c r="P68" s="52"/>
      <c r="Q68" s="6"/>
      <c r="R68" s="39">
        <v>200</v>
      </c>
      <c r="S68" s="6">
        <v>330</v>
      </c>
      <c r="T68" s="6">
        <v>1500</v>
      </c>
      <c r="U68" s="6">
        <v>100</v>
      </c>
      <c r="V68" s="6">
        <f>100+100+2000</f>
        <v>2200</v>
      </c>
      <c r="W68" s="7">
        <f aca="true" t="shared" si="27" ref="W68:W89">B68+J68+N68+P68+Q68+R68+S68+T68+U68+V68</f>
        <v>22337.845</v>
      </c>
    </row>
    <row r="69" spans="1:23" ht="14.25">
      <c r="A69" s="1">
        <v>19000</v>
      </c>
      <c r="B69" s="55">
        <f>A69*0.4</f>
        <v>7600</v>
      </c>
      <c r="C69" s="15">
        <v>470.47</v>
      </c>
      <c r="D69" s="15">
        <v>28</v>
      </c>
      <c r="E69" s="15"/>
      <c r="F69" s="15">
        <f t="shared" si="21"/>
        <v>442.47</v>
      </c>
      <c r="G69" s="1">
        <v>240</v>
      </c>
      <c r="H69" s="16">
        <f t="shared" si="25"/>
        <v>230.47000000000003</v>
      </c>
      <c r="I69" s="16" t="s">
        <v>91</v>
      </c>
      <c r="J69" s="17">
        <f>H69*19.5</f>
        <v>4494.165000000001</v>
      </c>
      <c r="K69" s="5">
        <v>200</v>
      </c>
      <c r="L69" s="28" t="s">
        <v>112</v>
      </c>
      <c r="M69" s="15">
        <f t="shared" si="26"/>
        <v>20</v>
      </c>
      <c r="N69" s="6">
        <f>M69*5.5</f>
        <v>110</v>
      </c>
      <c r="O69" s="11" t="s">
        <v>18</v>
      </c>
      <c r="P69" s="52"/>
      <c r="Q69" s="6">
        <v>640</v>
      </c>
      <c r="R69" s="39">
        <v>50</v>
      </c>
      <c r="S69" s="6">
        <v>153</v>
      </c>
      <c r="T69" s="6"/>
      <c r="U69" s="6">
        <v>100</v>
      </c>
      <c r="V69" s="6"/>
      <c r="W69" s="7">
        <f t="shared" si="27"/>
        <v>13147.165</v>
      </c>
    </row>
    <row r="70" spans="1:23" ht="14.25">
      <c r="A70" s="1">
        <v>19000</v>
      </c>
      <c r="B70" s="55">
        <f>19000*0.4*(752410.4112/913735.6512+161325.24*117/(913735.6512*180))</f>
        <v>7130.361830758782</v>
      </c>
      <c r="C70" s="44">
        <v>568.27</v>
      </c>
      <c r="D70" s="44"/>
      <c r="E70" s="44"/>
      <c r="F70" s="44">
        <f t="shared" si="21"/>
        <v>568.27</v>
      </c>
      <c r="G70" s="43">
        <v>240</v>
      </c>
      <c r="H70" s="45">
        <f t="shared" si="25"/>
        <v>328.27</v>
      </c>
      <c r="I70" s="45" t="s">
        <v>125</v>
      </c>
      <c r="J70" s="46">
        <f>328.27*19.5</f>
        <v>6401.264999999999</v>
      </c>
      <c r="K70" s="47">
        <v>117</v>
      </c>
      <c r="L70" s="48" t="s">
        <v>126</v>
      </c>
      <c r="M70" s="44">
        <f t="shared" si="26"/>
        <v>-63</v>
      </c>
      <c r="N70" s="49">
        <v>0</v>
      </c>
      <c r="O70" s="50" t="s">
        <v>14</v>
      </c>
      <c r="P70" s="53">
        <v>4800</v>
      </c>
      <c r="Q70" s="49">
        <v>1792</v>
      </c>
      <c r="R70" s="51">
        <v>250</v>
      </c>
      <c r="S70" s="49">
        <v>463</v>
      </c>
      <c r="T70" s="49"/>
      <c r="U70" s="49">
        <v>200</v>
      </c>
      <c r="V70" s="49"/>
      <c r="W70" s="7">
        <f t="shared" si="27"/>
        <v>21036.62683075878</v>
      </c>
    </row>
    <row r="71" spans="1:23" s="14" customFormat="1" ht="14.25">
      <c r="A71" s="1">
        <v>19000</v>
      </c>
      <c r="B71" s="55">
        <f>A71*0.4</f>
        <v>7600</v>
      </c>
      <c r="C71" s="15">
        <v>722.4</v>
      </c>
      <c r="D71" s="15"/>
      <c r="E71" s="15"/>
      <c r="F71" s="15">
        <f t="shared" si="21"/>
        <v>722.4</v>
      </c>
      <c r="G71" s="1">
        <v>320</v>
      </c>
      <c r="H71" s="16">
        <f t="shared" si="25"/>
        <v>402.4</v>
      </c>
      <c r="I71" s="16" t="s">
        <v>91</v>
      </c>
      <c r="J71" s="17">
        <f>H71*19.5</f>
        <v>7846.799999999999</v>
      </c>
      <c r="K71" s="5">
        <v>150</v>
      </c>
      <c r="L71" s="28">
        <v>100</v>
      </c>
      <c r="M71" s="15">
        <f t="shared" si="26"/>
        <v>50</v>
      </c>
      <c r="N71" s="6">
        <f>M71*5.5</f>
        <v>275</v>
      </c>
      <c r="O71" s="11" t="s">
        <v>47</v>
      </c>
      <c r="P71" s="52"/>
      <c r="Q71" s="6">
        <v>1872</v>
      </c>
      <c r="R71" s="39">
        <v>200</v>
      </c>
      <c r="S71" s="6">
        <v>1337</v>
      </c>
      <c r="T71" s="6">
        <v>800</v>
      </c>
      <c r="U71" s="6">
        <v>200</v>
      </c>
      <c r="V71" s="6">
        <v>100</v>
      </c>
      <c r="W71" s="7">
        <f t="shared" si="27"/>
        <v>20230.8</v>
      </c>
    </row>
    <row r="72" spans="1:23" ht="14.25">
      <c r="A72" s="1">
        <v>19000</v>
      </c>
      <c r="B72" s="55">
        <f>19000*0.4*(752410.4112/913735.6512+161325.24*50/(913735.6512*100))</f>
        <v>6929.088329655403</v>
      </c>
      <c r="C72" s="44">
        <v>415.23</v>
      </c>
      <c r="D72" s="44"/>
      <c r="E72" s="44"/>
      <c r="F72" s="44">
        <f t="shared" si="21"/>
        <v>415.23</v>
      </c>
      <c r="G72" s="43">
        <v>320</v>
      </c>
      <c r="H72" s="45">
        <f t="shared" si="25"/>
        <v>95.23000000000002</v>
      </c>
      <c r="I72" s="45" t="s">
        <v>127</v>
      </c>
      <c r="J72" s="46">
        <f>95.23*19.5</f>
        <v>1856.9850000000001</v>
      </c>
      <c r="K72" s="47">
        <v>50</v>
      </c>
      <c r="L72" s="48">
        <v>100</v>
      </c>
      <c r="M72" s="44">
        <f t="shared" si="26"/>
        <v>-50</v>
      </c>
      <c r="N72" s="49">
        <v>0</v>
      </c>
      <c r="O72" s="50" t="s">
        <v>13</v>
      </c>
      <c r="P72" s="53"/>
      <c r="Q72" s="49">
        <v>640</v>
      </c>
      <c r="R72" s="51">
        <v>250</v>
      </c>
      <c r="S72" s="49">
        <v>171</v>
      </c>
      <c r="T72" s="49"/>
      <c r="U72" s="49">
        <v>0</v>
      </c>
      <c r="V72" s="49"/>
      <c r="W72" s="7">
        <f t="shared" si="27"/>
        <v>9847.073329655403</v>
      </c>
    </row>
    <row r="73" spans="1:23" ht="14.25">
      <c r="A73" s="1">
        <v>22000</v>
      </c>
      <c r="B73" s="55">
        <v>0</v>
      </c>
      <c r="C73" s="15">
        <v>411.39</v>
      </c>
      <c r="D73" s="15">
        <v>278.08</v>
      </c>
      <c r="E73" s="15"/>
      <c r="F73" s="15">
        <f t="shared" si="21"/>
        <v>133.31</v>
      </c>
      <c r="G73" s="1">
        <v>160</v>
      </c>
      <c r="H73" s="16">
        <f t="shared" si="25"/>
        <v>251.39</v>
      </c>
      <c r="I73" s="16" t="s">
        <v>92</v>
      </c>
      <c r="J73" s="17">
        <f>H73*21.5</f>
        <v>5404.884999999999</v>
      </c>
      <c r="K73" s="5">
        <v>80</v>
      </c>
      <c r="L73" s="28">
        <v>75</v>
      </c>
      <c r="M73" s="15">
        <f t="shared" si="26"/>
        <v>5</v>
      </c>
      <c r="N73" s="6">
        <f aca="true" t="shared" si="28" ref="N73:N79">M73*5.5</f>
        <v>27.5</v>
      </c>
      <c r="O73" s="11" t="s">
        <v>3</v>
      </c>
      <c r="P73" s="52"/>
      <c r="Q73" s="6"/>
      <c r="R73" s="39">
        <v>50</v>
      </c>
      <c r="S73" s="6"/>
      <c r="T73" s="6">
        <v>1500</v>
      </c>
      <c r="U73" s="6">
        <v>100</v>
      </c>
      <c r="V73" s="6">
        <f>100+150+100+1000</f>
        <v>1350</v>
      </c>
      <c r="W73" s="7">
        <f t="shared" si="27"/>
        <v>8432.384999999998</v>
      </c>
    </row>
    <row r="74" spans="1:23" ht="14.25">
      <c r="A74" s="1">
        <v>22000</v>
      </c>
      <c r="B74" s="55">
        <f aca="true" t="shared" si="29" ref="B74:B79">A74*0.4</f>
        <v>8800</v>
      </c>
      <c r="C74" s="15">
        <v>735.19</v>
      </c>
      <c r="D74" s="15">
        <v>34</v>
      </c>
      <c r="E74" s="15"/>
      <c r="F74" s="15">
        <f t="shared" si="21"/>
        <v>701.19</v>
      </c>
      <c r="G74" s="1">
        <v>200</v>
      </c>
      <c r="H74" s="16">
        <f t="shared" si="25"/>
        <v>535.19</v>
      </c>
      <c r="I74" s="16" t="s">
        <v>92</v>
      </c>
      <c r="J74" s="17">
        <f>H74*21.5</f>
        <v>11506.585000000001</v>
      </c>
      <c r="K74" s="5">
        <v>1060</v>
      </c>
      <c r="L74" s="28">
        <v>180</v>
      </c>
      <c r="M74" s="15">
        <f t="shared" si="26"/>
        <v>880</v>
      </c>
      <c r="N74" s="6">
        <f t="shared" si="28"/>
        <v>4840</v>
      </c>
      <c r="O74" s="11" t="s">
        <v>8</v>
      </c>
      <c r="P74" s="52">
        <v>6060</v>
      </c>
      <c r="Q74" s="6">
        <v>1200</v>
      </c>
      <c r="R74" s="39">
        <v>300</v>
      </c>
      <c r="S74" s="6">
        <v>307</v>
      </c>
      <c r="T74" s="6">
        <v>800</v>
      </c>
      <c r="U74" s="6">
        <v>200</v>
      </c>
      <c r="V74" s="6">
        <f>150+100</f>
        <v>250</v>
      </c>
      <c r="W74" s="7">
        <f t="shared" si="27"/>
        <v>34263.585</v>
      </c>
    </row>
    <row r="75" spans="1:23" ht="14.25">
      <c r="A75" s="1">
        <v>22000</v>
      </c>
      <c r="B75" s="55">
        <f t="shared" si="29"/>
        <v>8800</v>
      </c>
      <c r="C75" s="15">
        <v>433.37</v>
      </c>
      <c r="D75" s="15">
        <v>63.6</v>
      </c>
      <c r="E75" s="15"/>
      <c r="F75" s="15">
        <f t="shared" si="21"/>
        <v>369.77</v>
      </c>
      <c r="G75" s="1">
        <v>200</v>
      </c>
      <c r="H75" s="16">
        <f t="shared" si="25"/>
        <v>233.37</v>
      </c>
      <c r="I75" s="16" t="s">
        <v>91</v>
      </c>
      <c r="J75" s="17">
        <f>H75*19.5</f>
        <v>4550.715</v>
      </c>
      <c r="K75" s="5">
        <v>180</v>
      </c>
      <c r="L75" s="28">
        <v>180</v>
      </c>
      <c r="M75" s="15">
        <f t="shared" si="26"/>
        <v>0</v>
      </c>
      <c r="N75" s="6">
        <f t="shared" si="28"/>
        <v>0</v>
      </c>
      <c r="O75" s="11" t="s">
        <v>66</v>
      </c>
      <c r="P75" s="52"/>
      <c r="Q75" s="6">
        <v>880</v>
      </c>
      <c r="R75" s="39">
        <v>250</v>
      </c>
      <c r="S75" s="6"/>
      <c r="T75" s="6">
        <v>800</v>
      </c>
      <c r="U75" s="6">
        <v>100</v>
      </c>
      <c r="V75" s="6">
        <f>100+150+500</f>
        <v>750</v>
      </c>
      <c r="W75" s="7">
        <f t="shared" si="27"/>
        <v>16130.715</v>
      </c>
    </row>
    <row r="76" spans="1:23" ht="14.25">
      <c r="A76" s="1">
        <v>22000</v>
      </c>
      <c r="B76" s="55">
        <f t="shared" si="29"/>
        <v>8800</v>
      </c>
      <c r="C76" s="15">
        <v>518.33</v>
      </c>
      <c r="D76" s="15">
        <v>189.6</v>
      </c>
      <c r="E76" s="15"/>
      <c r="F76" s="15">
        <f t="shared" si="21"/>
        <v>328.73</v>
      </c>
      <c r="G76" s="1">
        <v>200</v>
      </c>
      <c r="H76" s="16">
        <f t="shared" si="25"/>
        <v>318.33000000000004</v>
      </c>
      <c r="I76" s="16" t="s">
        <v>91</v>
      </c>
      <c r="J76" s="17">
        <f>H76*19.5</f>
        <v>6207.435</v>
      </c>
      <c r="K76" s="5">
        <v>810</v>
      </c>
      <c r="L76" s="28">
        <v>180</v>
      </c>
      <c r="M76" s="15">
        <f t="shared" si="26"/>
        <v>630</v>
      </c>
      <c r="N76" s="6">
        <f t="shared" si="28"/>
        <v>3465</v>
      </c>
      <c r="O76" s="11" t="s">
        <v>82</v>
      </c>
      <c r="P76" s="52"/>
      <c r="Q76" s="6">
        <v>832</v>
      </c>
      <c r="R76" s="39">
        <v>400</v>
      </c>
      <c r="S76" s="6"/>
      <c r="T76" s="6">
        <v>800</v>
      </c>
      <c r="U76" s="6">
        <v>100</v>
      </c>
      <c r="V76" s="6">
        <f>100+150</f>
        <v>250</v>
      </c>
      <c r="W76" s="7">
        <f t="shared" si="27"/>
        <v>20854.435</v>
      </c>
    </row>
    <row r="77" spans="1:23" ht="14.25">
      <c r="A77" s="1">
        <v>22000</v>
      </c>
      <c r="B77" s="55">
        <f t="shared" si="29"/>
        <v>8800</v>
      </c>
      <c r="C77" s="15">
        <v>385.74</v>
      </c>
      <c r="D77" s="15">
        <v>208</v>
      </c>
      <c r="E77" s="15"/>
      <c r="F77" s="15">
        <f t="shared" si="21"/>
        <v>177.74</v>
      </c>
      <c r="G77" s="1">
        <v>320</v>
      </c>
      <c r="H77" s="16">
        <f t="shared" si="25"/>
        <v>65.74000000000001</v>
      </c>
      <c r="I77" s="16" t="s">
        <v>92</v>
      </c>
      <c r="J77" s="17">
        <f>H77*21.5</f>
        <v>1413.4100000000003</v>
      </c>
      <c r="K77" s="5">
        <v>250</v>
      </c>
      <c r="L77" s="28">
        <v>150</v>
      </c>
      <c r="M77" s="15">
        <f t="shared" si="26"/>
        <v>100</v>
      </c>
      <c r="N77" s="6">
        <f t="shared" si="28"/>
        <v>550</v>
      </c>
      <c r="O77" s="11" t="s">
        <v>1</v>
      </c>
      <c r="P77" s="52"/>
      <c r="Q77" s="6"/>
      <c r="R77" s="39"/>
      <c r="S77" s="6">
        <v>119</v>
      </c>
      <c r="T77" s="6"/>
      <c r="U77" s="6">
        <v>200</v>
      </c>
      <c r="V77" s="6">
        <v>100</v>
      </c>
      <c r="W77" s="7">
        <f t="shared" si="27"/>
        <v>11182.41</v>
      </c>
    </row>
    <row r="78" spans="1:23" ht="14.25">
      <c r="A78" s="1">
        <v>22000</v>
      </c>
      <c r="B78" s="55">
        <f t="shared" si="29"/>
        <v>8800</v>
      </c>
      <c r="C78" s="15">
        <v>530.74</v>
      </c>
      <c r="D78" s="15">
        <v>152</v>
      </c>
      <c r="E78" s="15"/>
      <c r="F78" s="15">
        <f t="shared" si="21"/>
        <v>378.74</v>
      </c>
      <c r="G78" s="1">
        <v>320</v>
      </c>
      <c r="H78" s="16">
        <f t="shared" si="25"/>
        <v>210.74</v>
      </c>
      <c r="I78" s="16" t="s">
        <v>92</v>
      </c>
      <c r="J78" s="17">
        <f>H78*21.5</f>
        <v>4530.91</v>
      </c>
      <c r="K78" s="5">
        <v>525</v>
      </c>
      <c r="L78" s="28">
        <v>150</v>
      </c>
      <c r="M78" s="15">
        <f t="shared" si="26"/>
        <v>375</v>
      </c>
      <c r="N78" s="6">
        <f t="shared" si="28"/>
        <v>2062.5</v>
      </c>
      <c r="O78" s="11" t="s">
        <v>9</v>
      </c>
      <c r="P78" s="52"/>
      <c r="Q78" s="6">
        <v>1072</v>
      </c>
      <c r="R78" s="39">
        <v>200</v>
      </c>
      <c r="S78" s="6">
        <v>167</v>
      </c>
      <c r="T78" s="6">
        <v>800</v>
      </c>
      <c r="U78" s="6">
        <v>100</v>
      </c>
      <c r="V78" s="6">
        <f>100+150+100</f>
        <v>350</v>
      </c>
      <c r="W78" s="7">
        <f t="shared" si="27"/>
        <v>18082.41</v>
      </c>
    </row>
    <row r="79" spans="1:23" s="14" customFormat="1" ht="14.25">
      <c r="A79" s="1">
        <v>22000</v>
      </c>
      <c r="B79" s="55">
        <f t="shared" si="29"/>
        <v>8800</v>
      </c>
      <c r="C79" s="15">
        <v>724</v>
      </c>
      <c r="D79" s="15"/>
      <c r="E79" s="15"/>
      <c r="F79" s="15">
        <f t="shared" si="21"/>
        <v>724</v>
      </c>
      <c r="G79" s="1">
        <v>320</v>
      </c>
      <c r="H79" s="16">
        <f t="shared" si="25"/>
        <v>404</v>
      </c>
      <c r="I79" s="16" t="s">
        <v>92</v>
      </c>
      <c r="J79" s="17">
        <f>H79*21.5</f>
        <v>8686</v>
      </c>
      <c r="K79" s="5">
        <v>150</v>
      </c>
      <c r="L79" s="28">
        <v>150</v>
      </c>
      <c r="M79" s="15">
        <f t="shared" si="26"/>
        <v>0</v>
      </c>
      <c r="N79" s="6">
        <f t="shared" si="28"/>
        <v>0</v>
      </c>
      <c r="O79" s="11" t="s">
        <v>7</v>
      </c>
      <c r="P79" s="52"/>
      <c r="Q79" s="6">
        <v>240</v>
      </c>
      <c r="R79" s="39">
        <v>100</v>
      </c>
      <c r="S79" s="6">
        <v>86</v>
      </c>
      <c r="T79" s="6"/>
      <c r="U79" s="6">
        <v>200</v>
      </c>
      <c r="V79" s="6">
        <f>100+150</f>
        <v>250</v>
      </c>
      <c r="W79" s="7">
        <f t="shared" si="27"/>
        <v>18362</v>
      </c>
    </row>
    <row r="80" spans="1:23" ht="14.25">
      <c r="A80" s="1">
        <v>22000</v>
      </c>
      <c r="B80" s="55">
        <f>22000*0.4*(752410.4112/913735.6512+161325.24*100/(913735.6512*150))</f>
        <v>8282.103272014696</v>
      </c>
      <c r="C80" s="44">
        <v>519.2</v>
      </c>
      <c r="D80" s="44"/>
      <c r="E80" s="44"/>
      <c r="F80" s="44">
        <f t="shared" si="21"/>
        <v>519.2</v>
      </c>
      <c r="G80" s="43">
        <v>320</v>
      </c>
      <c r="H80" s="45">
        <f t="shared" si="25"/>
        <v>199.20000000000005</v>
      </c>
      <c r="I80" s="45" t="s">
        <v>124</v>
      </c>
      <c r="J80" s="46">
        <f>199.2*21.5</f>
        <v>4282.8</v>
      </c>
      <c r="K80" s="47">
        <v>100</v>
      </c>
      <c r="L80" s="48">
        <v>150</v>
      </c>
      <c r="M80" s="44">
        <f t="shared" si="26"/>
        <v>-50</v>
      </c>
      <c r="N80" s="49">
        <v>0</v>
      </c>
      <c r="O80" s="50" t="s">
        <v>11</v>
      </c>
      <c r="P80" s="53"/>
      <c r="Q80" s="49"/>
      <c r="R80" s="51"/>
      <c r="S80" s="49">
        <v>56</v>
      </c>
      <c r="T80" s="49"/>
      <c r="U80" s="49">
        <v>0</v>
      </c>
      <c r="V80" s="49">
        <v>100</v>
      </c>
      <c r="W80" s="7">
        <f t="shared" si="27"/>
        <v>12720.903272014697</v>
      </c>
    </row>
    <row r="81" spans="1:23" ht="14.25">
      <c r="A81" s="1">
        <v>22000</v>
      </c>
      <c r="B81" s="55">
        <f>A81*0.4</f>
        <v>8800</v>
      </c>
      <c r="C81" s="15">
        <v>664.8</v>
      </c>
      <c r="D81" s="15"/>
      <c r="E81" s="15"/>
      <c r="F81" s="15">
        <f t="shared" si="21"/>
        <v>664.8</v>
      </c>
      <c r="G81" s="1">
        <v>320</v>
      </c>
      <c r="H81" s="16">
        <f t="shared" si="25"/>
        <v>344.79999999999995</v>
      </c>
      <c r="I81" s="16" t="s">
        <v>92</v>
      </c>
      <c r="J81" s="17">
        <f>H81*21.5</f>
        <v>7413.199999999999</v>
      </c>
      <c r="K81" s="5">
        <v>150</v>
      </c>
      <c r="L81" s="28" t="s">
        <v>110</v>
      </c>
      <c r="M81" s="15">
        <f t="shared" si="26"/>
        <v>0</v>
      </c>
      <c r="N81" s="6">
        <f aca="true" t="shared" si="30" ref="N81:N89">M81*5.5</f>
        <v>0</v>
      </c>
      <c r="O81" s="11" t="s">
        <v>37</v>
      </c>
      <c r="P81" s="52"/>
      <c r="Q81" s="6"/>
      <c r="R81" s="39">
        <v>150</v>
      </c>
      <c r="S81" s="6">
        <v>65</v>
      </c>
      <c r="T81" s="6"/>
      <c r="U81" s="6">
        <v>100</v>
      </c>
      <c r="V81" s="6">
        <f>100+150</f>
        <v>250</v>
      </c>
      <c r="W81" s="7">
        <f t="shared" si="27"/>
        <v>16778.199999999997</v>
      </c>
    </row>
    <row r="82" spans="1:23" ht="14.25">
      <c r="A82" s="1">
        <v>22000</v>
      </c>
      <c r="B82" s="55">
        <f>A82*0.4</f>
        <v>8800</v>
      </c>
      <c r="C82" s="15">
        <v>526.4</v>
      </c>
      <c r="D82" s="15"/>
      <c r="E82" s="15"/>
      <c r="F82" s="15">
        <f t="shared" si="21"/>
        <v>526.4</v>
      </c>
      <c r="G82" s="1">
        <v>320</v>
      </c>
      <c r="H82" s="16">
        <f t="shared" si="25"/>
        <v>206.39999999999998</v>
      </c>
      <c r="I82" s="16" t="s">
        <v>92</v>
      </c>
      <c r="J82" s="17">
        <f>H82*21.5</f>
        <v>4437.599999999999</v>
      </c>
      <c r="K82" s="5">
        <v>150</v>
      </c>
      <c r="L82" s="28" t="s">
        <v>110</v>
      </c>
      <c r="M82" s="15">
        <f t="shared" si="26"/>
        <v>0</v>
      </c>
      <c r="N82" s="6">
        <f t="shared" si="30"/>
        <v>0</v>
      </c>
      <c r="O82" s="11" t="s">
        <v>38</v>
      </c>
      <c r="P82" s="52"/>
      <c r="Q82" s="6"/>
      <c r="R82" s="39"/>
      <c r="S82" s="6">
        <v>150</v>
      </c>
      <c r="T82" s="6"/>
      <c r="U82" s="6">
        <v>0</v>
      </c>
      <c r="V82" s="6"/>
      <c r="W82" s="7">
        <f t="shared" si="27"/>
        <v>13387.599999999999</v>
      </c>
    </row>
    <row r="83" spans="1:23" ht="14.25">
      <c r="A83" s="1">
        <v>22000</v>
      </c>
      <c r="B83" s="55">
        <f>A83*0.4</f>
        <v>8800</v>
      </c>
      <c r="C83" s="15">
        <v>477.71</v>
      </c>
      <c r="D83" s="15">
        <v>249.6</v>
      </c>
      <c r="E83" s="15"/>
      <c r="F83" s="15">
        <f t="shared" si="21"/>
        <v>228.10999999999999</v>
      </c>
      <c r="G83" s="1">
        <v>320</v>
      </c>
      <c r="H83" s="16">
        <f t="shared" si="25"/>
        <v>157.70999999999998</v>
      </c>
      <c r="I83" s="16" t="s">
        <v>92</v>
      </c>
      <c r="J83" s="17">
        <f>H83*21.5</f>
        <v>3390.7649999999994</v>
      </c>
      <c r="K83" s="5">
        <v>150</v>
      </c>
      <c r="L83" s="28">
        <v>150</v>
      </c>
      <c r="M83" s="15">
        <f t="shared" si="26"/>
        <v>0</v>
      </c>
      <c r="N83" s="6">
        <f t="shared" si="30"/>
        <v>0</v>
      </c>
      <c r="O83" s="11" t="s">
        <v>17</v>
      </c>
      <c r="P83" s="52"/>
      <c r="Q83" s="6">
        <v>624</v>
      </c>
      <c r="R83" s="39">
        <v>250</v>
      </c>
      <c r="S83" s="6">
        <v>788</v>
      </c>
      <c r="T83" s="6"/>
      <c r="U83" s="6">
        <v>200</v>
      </c>
      <c r="V83" s="6">
        <f>100+150</f>
        <v>250</v>
      </c>
      <c r="W83" s="7">
        <f t="shared" si="27"/>
        <v>14302.765</v>
      </c>
    </row>
    <row r="84" spans="1:23" ht="14.25">
      <c r="A84" s="1">
        <v>32000</v>
      </c>
      <c r="B84" s="55">
        <v>0</v>
      </c>
      <c r="C84" s="15">
        <v>280</v>
      </c>
      <c r="D84" s="15">
        <v>124</v>
      </c>
      <c r="E84" s="15"/>
      <c r="F84" s="15">
        <f t="shared" si="21"/>
        <v>156</v>
      </c>
      <c r="G84" s="1">
        <v>0</v>
      </c>
      <c r="H84" s="16">
        <f t="shared" si="25"/>
        <v>280</v>
      </c>
      <c r="I84" s="16" t="s">
        <v>92</v>
      </c>
      <c r="J84" s="17">
        <f>H84*21.5</f>
        <v>6020</v>
      </c>
      <c r="K84" s="5">
        <v>680</v>
      </c>
      <c r="L84" s="28">
        <v>0</v>
      </c>
      <c r="M84" s="15">
        <f t="shared" si="26"/>
        <v>680</v>
      </c>
      <c r="N84" s="6">
        <f t="shared" si="30"/>
        <v>3740</v>
      </c>
      <c r="O84" s="11" t="s">
        <v>10</v>
      </c>
      <c r="P84" s="52"/>
      <c r="Q84" s="6">
        <v>240</v>
      </c>
      <c r="R84" s="39">
        <v>100</v>
      </c>
      <c r="S84" s="6">
        <v>71</v>
      </c>
      <c r="T84" s="6">
        <v>1500</v>
      </c>
      <c r="U84" s="6">
        <v>200</v>
      </c>
      <c r="V84" s="6">
        <f>100+150+100</f>
        <v>350</v>
      </c>
      <c r="W84" s="7">
        <f t="shared" si="27"/>
        <v>12221</v>
      </c>
    </row>
    <row r="85" spans="1:23" ht="14.25">
      <c r="A85" s="1">
        <v>32000</v>
      </c>
      <c r="B85" s="55">
        <f>A85*0.4</f>
        <v>12800</v>
      </c>
      <c r="C85" s="15">
        <v>455.2</v>
      </c>
      <c r="D85" s="15"/>
      <c r="E85" s="15"/>
      <c r="F85" s="15">
        <f t="shared" si="21"/>
        <v>455.2</v>
      </c>
      <c r="G85" s="1">
        <v>260</v>
      </c>
      <c r="H85" s="16">
        <f t="shared" si="25"/>
        <v>195.2</v>
      </c>
      <c r="I85" s="16" t="s">
        <v>91</v>
      </c>
      <c r="J85" s="17">
        <f>H85*19.5</f>
        <v>3806.3999999999996</v>
      </c>
      <c r="K85" s="5">
        <v>706.3</v>
      </c>
      <c r="L85" s="28">
        <v>200</v>
      </c>
      <c r="M85" s="15">
        <f t="shared" si="26"/>
        <v>506.29999999999995</v>
      </c>
      <c r="N85" s="6">
        <f t="shared" si="30"/>
        <v>2784.6499999999996</v>
      </c>
      <c r="O85" s="11" t="s">
        <v>49</v>
      </c>
      <c r="P85" s="52"/>
      <c r="Q85" s="6"/>
      <c r="R85" s="39">
        <v>250</v>
      </c>
      <c r="S85" s="6">
        <v>53</v>
      </c>
      <c r="T85" s="6">
        <v>600</v>
      </c>
      <c r="U85" s="6">
        <v>100</v>
      </c>
      <c r="V85" s="6">
        <v>150</v>
      </c>
      <c r="W85" s="7">
        <f t="shared" si="27"/>
        <v>20544.050000000003</v>
      </c>
    </row>
    <row r="86" spans="1:23" ht="14.25">
      <c r="A86" s="3"/>
      <c r="B86" s="55">
        <f>A86*0.4</f>
        <v>0</v>
      </c>
      <c r="C86" s="15"/>
      <c r="D86" s="18"/>
      <c r="E86" s="18"/>
      <c r="F86" s="15"/>
      <c r="G86" s="2"/>
      <c r="H86" s="16"/>
      <c r="I86" s="16"/>
      <c r="J86" s="17"/>
      <c r="K86" s="5"/>
      <c r="L86" s="28"/>
      <c r="M86" s="4"/>
      <c r="N86" s="6">
        <f t="shared" si="30"/>
        <v>0</v>
      </c>
      <c r="O86" s="12" t="s">
        <v>109</v>
      </c>
      <c r="P86" s="52"/>
      <c r="Q86" s="6"/>
      <c r="R86" s="39">
        <v>50</v>
      </c>
      <c r="S86" s="6"/>
      <c r="T86" s="22"/>
      <c r="U86" s="22">
        <v>0</v>
      </c>
      <c r="V86" s="6"/>
      <c r="W86" s="7">
        <f t="shared" si="27"/>
        <v>50</v>
      </c>
    </row>
    <row r="87" spans="1:23" ht="14.25">
      <c r="A87" s="3"/>
      <c r="B87" s="55">
        <f>A87*0.4</f>
        <v>0</v>
      </c>
      <c r="C87" s="15"/>
      <c r="D87" s="18"/>
      <c r="E87" s="18"/>
      <c r="F87" s="15"/>
      <c r="G87" s="2"/>
      <c r="H87" s="16"/>
      <c r="I87" s="16"/>
      <c r="J87" s="26"/>
      <c r="K87" s="8"/>
      <c r="L87" s="28"/>
      <c r="M87" s="4"/>
      <c r="N87" s="6">
        <f t="shared" si="30"/>
        <v>0</v>
      </c>
      <c r="O87" s="12" t="s">
        <v>123</v>
      </c>
      <c r="P87" s="52"/>
      <c r="Q87" s="6"/>
      <c r="R87" s="39">
        <v>50</v>
      </c>
      <c r="S87" s="6"/>
      <c r="T87" s="22"/>
      <c r="U87" s="22">
        <v>0</v>
      </c>
      <c r="V87" s="6"/>
      <c r="W87" s="7">
        <f t="shared" si="27"/>
        <v>50</v>
      </c>
    </row>
    <row r="88" spans="1:23" ht="14.25">
      <c r="A88" s="3"/>
      <c r="B88" s="55">
        <f>A88*0.4</f>
        <v>0</v>
      </c>
      <c r="C88" s="19"/>
      <c r="D88" s="19"/>
      <c r="E88" s="3"/>
      <c r="F88" s="3"/>
      <c r="G88" s="3"/>
      <c r="H88" s="3"/>
      <c r="I88" s="3"/>
      <c r="J88" s="42"/>
      <c r="K88" s="40"/>
      <c r="L88" s="30"/>
      <c r="M88" s="19"/>
      <c r="N88" s="6">
        <f t="shared" si="30"/>
        <v>0</v>
      </c>
      <c r="O88" s="11" t="s">
        <v>87</v>
      </c>
      <c r="P88" s="52"/>
      <c r="Q88" s="21"/>
      <c r="R88" s="39">
        <v>550</v>
      </c>
      <c r="S88" s="21"/>
      <c r="T88" s="23">
        <v>300</v>
      </c>
      <c r="U88" s="23">
        <v>0</v>
      </c>
      <c r="V88" s="9"/>
      <c r="W88" s="7">
        <f t="shared" si="27"/>
        <v>850</v>
      </c>
    </row>
    <row r="89" spans="1:23" ht="14.25">
      <c r="A89" s="3"/>
      <c r="B89" s="55">
        <f>A89*0.4</f>
        <v>0</v>
      </c>
      <c r="C89" s="3"/>
      <c r="D89" s="18"/>
      <c r="E89" s="3"/>
      <c r="F89" s="3"/>
      <c r="G89" s="3"/>
      <c r="H89" s="3"/>
      <c r="I89" s="3"/>
      <c r="J89" s="42"/>
      <c r="K89" s="41"/>
      <c r="L89" s="30"/>
      <c r="M89" s="3"/>
      <c r="N89" s="6">
        <f t="shared" si="30"/>
        <v>0</v>
      </c>
      <c r="O89" s="11" t="s">
        <v>88</v>
      </c>
      <c r="P89" s="52"/>
      <c r="Q89" s="21"/>
      <c r="R89" s="39">
        <v>700</v>
      </c>
      <c r="S89" s="9"/>
      <c r="T89" s="22">
        <v>1300</v>
      </c>
      <c r="U89" s="22">
        <v>0</v>
      </c>
      <c r="V89" s="9"/>
      <c r="W89" s="7">
        <f t="shared" si="27"/>
        <v>2000</v>
      </c>
    </row>
    <row r="90" ht="14.25">
      <c r="W90" s="20"/>
    </row>
  </sheetData>
  <sheetProtection password="CB75" sheet="1" objects="1" scenarios="1" selectLockedCells="1" selectUnlockedCells="1"/>
  <autoFilter ref="A2:W89"/>
  <printOptions/>
  <pageMargins left="0.07874015748031496" right="0.07874015748031496" top="0.7874015748031497" bottom="0.7874015748031497" header="0.5118110236220472" footer="0.5118110236220472"/>
  <pageSetup horizontalDpi="600" verticalDpi="600" orientation="landscape" paperSize="8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leijian</dc:creator>
  <cp:keywords/>
  <dc:description/>
  <cp:lastModifiedBy>微软用户</cp:lastModifiedBy>
  <cp:lastPrinted>2012-01-13T08:08:52Z</cp:lastPrinted>
  <dcterms:created xsi:type="dcterms:W3CDTF">2009-06-25T06:30:39Z</dcterms:created>
  <dcterms:modified xsi:type="dcterms:W3CDTF">2012-01-13T08:31:29Z</dcterms:modified>
  <cp:category/>
  <cp:version/>
  <cp:contentType/>
  <cp:contentStatus/>
</cp:coreProperties>
</file>